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.rahzaani\صندوق کارگزاری پارسیان\صورت وضعیت پرتفو\1402\"/>
    </mc:Choice>
  </mc:AlternateContent>
  <bookViews>
    <workbookView xWindow="0" yWindow="0" windowWidth="28800" windowHeight="12300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62913"/>
</workbook>
</file>

<file path=xl/calcChain.xml><?xml version="1.0" encoding="utf-8"?>
<calcChain xmlns="http://schemas.openxmlformats.org/spreadsheetml/2006/main">
  <c r="G8" i="15" l="1"/>
  <c r="G9" i="15"/>
  <c r="G10" i="15"/>
  <c r="G7" i="15"/>
  <c r="E11" i="15"/>
  <c r="E10" i="15"/>
  <c r="E9" i="15"/>
  <c r="E8" i="15"/>
  <c r="E7" i="15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Q8" i="11"/>
  <c r="S8" i="11" s="1"/>
  <c r="O37" i="11"/>
  <c r="M48" i="11"/>
  <c r="G11" i="15"/>
  <c r="C9" i="15"/>
  <c r="C8" i="15"/>
  <c r="E48" i="11"/>
  <c r="G17" i="11"/>
  <c r="G16" i="11"/>
  <c r="G15" i="11"/>
  <c r="G14" i="11"/>
  <c r="G13" i="11"/>
  <c r="G12" i="11"/>
  <c r="G11" i="11"/>
  <c r="I32" i="10"/>
  <c r="G10" i="11"/>
  <c r="G9" i="11"/>
  <c r="G8" i="11"/>
  <c r="O47" i="11"/>
  <c r="O39" i="11"/>
  <c r="O38" i="11"/>
  <c r="O34" i="11"/>
  <c r="O33" i="11"/>
  <c r="O32" i="11"/>
  <c r="O31" i="11"/>
  <c r="S31" i="11" s="1"/>
  <c r="O30" i="11"/>
  <c r="S30" i="11" s="1"/>
  <c r="O29" i="11"/>
  <c r="S29" i="11" s="1"/>
  <c r="O28" i="11"/>
  <c r="S28" i="11" s="1"/>
  <c r="O27" i="11"/>
  <c r="S27" i="11" s="1"/>
  <c r="O26" i="11"/>
  <c r="S26" i="11" s="1"/>
  <c r="O25" i="11"/>
  <c r="S25" i="11" s="1"/>
  <c r="O24" i="11"/>
  <c r="S24" i="11" s="1"/>
  <c r="O23" i="11"/>
  <c r="O21" i="11"/>
  <c r="O20" i="11"/>
  <c r="O19" i="11"/>
  <c r="S19" i="11" s="1"/>
  <c r="O18" i="11"/>
  <c r="O16" i="11"/>
  <c r="O14" i="11"/>
  <c r="O13" i="11"/>
  <c r="O12" i="11"/>
  <c r="O10" i="11"/>
  <c r="O11" i="11"/>
  <c r="O9" i="11"/>
  <c r="Q34" i="11"/>
  <c r="Q32" i="11"/>
  <c r="Q23" i="11"/>
  <c r="Q22" i="11"/>
  <c r="S22" i="11" s="1"/>
  <c r="Q21" i="11"/>
  <c r="Q20" i="11"/>
  <c r="Q18" i="11"/>
  <c r="Q17" i="11"/>
  <c r="S17" i="11" s="1"/>
  <c r="Q16" i="11"/>
  <c r="Q15" i="11"/>
  <c r="S15" i="11" s="1"/>
  <c r="Q14" i="11"/>
  <c r="Q13" i="11"/>
  <c r="Q12" i="11"/>
  <c r="Q11" i="11"/>
  <c r="Q10" i="11"/>
  <c r="Q9" i="11"/>
  <c r="I11" i="12"/>
  <c r="I9" i="12"/>
  <c r="I10" i="12"/>
  <c r="I8" i="12"/>
  <c r="K11" i="12"/>
  <c r="M11" i="12"/>
  <c r="Q11" i="12"/>
  <c r="Q9" i="12"/>
  <c r="Q10" i="12"/>
  <c r="Q8" i="12"/>
  <c r="O9" i="10"/>
  <c r="O10" i="10"/>
  <c r="O11" i="10"/>
  <c r="O12" i="10"/>
  <c r="O13" i="10"/>
  <c r="O14" i="10"/>
  <c r="O15" i="10"/>
  <c r="O16" i="10"/>
  <c r="O17" i="10"/>
  <c r="O18" i="10"/>
  <c r="O20" i="10"/>
  <c r="O22" i="10"/>
  <c r="O23" i="10"/>
  <c r="O24" i="10"/>
  <c r="O27" i="10"/>
  <c r="O28" i="10"/>
  <c r="O29" i="10"/>
  <c r="O30" i="10"/>
  <c r="O31" i="10"/>
  <c r="O8" i="10"/>
  <c r="M29" i="10"/>
  <c r="K29" i="10"/>
  <c r="M19" i="10"/>
  <c r="M32" i="10" s="1"/>
  <c r="K19" i="10"/>
  <c r="M23" i="10"/>
  <c r="K23" i="10"/>
  <c r="M22" i="10"/>
  <c r="K22" i="10"/>
  <c r="M21" i="10"/>
  <c r="O21" i="10" s="1"/>
  <c r="K21" i="10"/>
  <c r="M28" i="10"/>
  <c r="K28" i="10"/>
  <c r="M25" i="10"/>
  <c r="O25" i="10" s="1"/>
  <c r="K25" i="10"/>
  <c r="M26" i="10"/>
  <c r="O26" i="10" s="1"/>
  <c r="Q32" i="10"/>
  <c r="I38" i="9"/>
  <c r="S11" i="11" l="1"/>
  <c r="S23" i="11"/>
  <c r="S12" i="11"/>
  <c r="S16" i="11"/>
  <c r="S20" i="11"/>
  <c r="S13" i="11"/>
  <c r="S21" i="11"/>
  <c r="S18" i="11"/>
  <c r="S14" i="11"/>
  <c r="Q48" i="11"/>
  <c r="S9" i="11"/>
  <c r="S10" i="11"/>
  <c r="S32" i="11"/>
  <c r="O48" i="11"/>
  <c r="O19" i="10"/>
  <c r="O32" i="10" s="1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8" i="9"/>
  <c r="S48" i="11" l="1"/>
  <c r="C7" i="15" s="1"/>
  <c r="C11" i="12"/>
  <c r="E11" i="12"/>
  <c r="G11" i="12"/>
  <c r="O11" i="12"/>
  <c r="U48" i="11"/>
  <c r="G48" i="11"/>
  <c r="K48" i="11"/>
  <c r="I48" i="11"/>
  <c r="C48" i="11"/>
  <c r="G32" i="10"/>
  <c r="E32" i="10"/>
  <c r="Q38" i="9"/>
  <c r="O38" i="9"/>
  <c r="M38" i="9"/>
  <c r="G38" i="9"/>
  <c r="E38" i="9"/>
  <c r="S18" i="8"/>
  <c r="Q18" i="8"/>
  <c r="O18" i="8"/>
  <c r="M18" i="8"/>
  <c r="K18" i="8"/>
  <c r="I18" i="8"/>
  <c r="S11" i="7"/>
  <c r="O11" i="7"/>
  <c r="M11" i="7"/>
  <c r="I11" i="7"/>
  <c r="S10" i="6"/>
  <c r="Q10" i="6"/>
  <c r="O10" i="6"/>
  <c r="M10" i="6"/>
  <c r="K10" i="6"/>
  <c r="AK10" i="3"/>
  <c r="AK11" i="3"/>
  <c r="AK9" i="3"/>
  <c r="AK12" i="3" s="1"/>
  <c r="Q12" i="3"/>
  <c r="S12" i="3"/>
  <c r="W12" i="3"/>
  <c r="AA12" i="3"/>
  <c r="AG12" i="3"/>
  <c r="AI12" i="3"/>
  <c r="Y3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9" i="1"/>
  <c r="G39" i="1"/>
  <c r="E39" i="1"/>
  <c r="W39" i="1"/>
  <c r="U39" i="1"/>
  <c r="O39" i="1"/>
  <c r="M39" i="1"/>
  <c r="K39" i="1"/>
  <c r="C11" i="15" l="1"/>
  <c r="M57" i="11"/>
</calcChain>
</file>

<file path=xl/sharedStrings.xml><?xml version="1.0" encoding="utf-8"?>
<sst xmlns="http://schemas.openxmlformats.org/spreadsheetml/2006/main" count="569" uniqueCount="142">
  <si>
    <t xml:space="preserve">صندوق سهامی کارگزاری پارسیان </t>
  </si>
  <si>
    <t>صورت وضعیت پورتفوی</t>
  </si>
  <si>
    <t>برای ماه منتهی به 1402/04/27</t>
  </si>
  <si>
    <t>نام شرکت</t>
  </si>
  <si>
    <t>1402/03/27</t>
  </si>
  <si>
    <t>تغییرات طی دوره</t>
  </si>
  <si>
    <t>1402/04/27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</si>
  <si>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</si>
  <si>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</si>
  <si>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</si>
  <si>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</si>
  <si>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</si>
  <si>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</si>
  <si>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</si>
  <si>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</si>
  <si>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</si>
  <si>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</si>
  <si>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</si>
  <si>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</si>
  <si>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پالایش نفت تبریز</t>
  </si>
  <si>
    <t>پتروشیمی پردیس</t>
  </si>
  <si>
    <t>تامین سرمایه لوتوس پارسیان</t>
  </si>
  <si>
    <t>چرخشگر</t>
  </si>
  <si>
    <t>ح . تامین سرمایه لوتوس پارسیان</t>
  </si>
  <si>
    <t>سایپا</t>
  </si>
  <si>
    <t>سیم و کابل ابهر</t>
  </si>
  <si>
    <t>شرکت س استان آذربایجان غربی</t>
  </si>
  <si>
    <t>صنایع پتروشیمی خلیج فارس</t>
  </si>
  <si>
    <t>صندوق پالایشی یکم-سهام</t>
  </si>
  <si>
    <t>صندوق س سهامی کاریزما- اهرمی</t>
  </si>
  <si>
    <t>فولاد  خوزستان</t>
  </si>
  <si>
    <t>فولاد مبارکه اصفهان</t>
  </si>
  <si>
    <t>گسترش نفت و گاز پارسیان</t>
  </si>
  <si>
    <t>گسترش‌سرمایه‌گذاری‌ایران‌خودرو</t>
  </si>
  <si>
    <t>مخابرات ایران</t>
  </si>
  <si>
    <t>کشتیرانی جمهوری اسلامی ایران</t>
  </si>
  <si>
    <t>بورس کالای ایران</t>
  </si>
  <si>
    <t>زامیاد</t>
  </si>
  <si>
    <t>کالسیمین‌</t>
  </si>
  <si>
    <t>پتروشیمی بوعلی سینا</t>
  </si>
  <si>
    <t>ایران خودرو دیزل</t>
  </si>
  <si>
    <t>تامین سرمایه کیمیا</t>
  </si>
  <si>
    <t>پالایش نفت اصفهان</t>
  </si>
  <si>
    <t>پویا زرکان آق دره</t>
  </si>
  <si>
    <t>نیان الکترونیک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</si>
  <si>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</si>
  <si>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</si>
  <si>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</si>
  <si>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</si>
  <si>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</si>
  <si>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</si>
  <si>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</si>
  <si>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</si>
  <si>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</si>
  <si>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اسنادخزانه-م5بودجه00-030626</t>
  </si>
  <si>
    <t>بله</t>
  </si>
  <si>
    <t>1400/02/22</t>
  </si>
  <si>
    <t>1403/06/26</t>
  </si>
  <si>
    <t>صکوک اجاره کگل0509-بدون ضامن</t>
  </si>
  <si>
    <t>1401/09/02</t>
  </si>
  <si>
    <t>1405/09/02</t>
  </si>
  <si>
    <t>مرابحه عام دولت61-ش.خ0309</t>
  </si>
  <si>
    <t>1399/09/26</t>
  </si>
  <si>
    <t>1403/09/26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</si>
  <si>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</si>
  <si>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</si>
  <si>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</si>
  <si>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</si>
  <si>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</si>
  <si>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</si>
  <si>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</si>
  <si>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</si>
  <si>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</si>
  <si>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پارسیان بهشتی غربی</t>
  </si>
  <si>
    <t>2100009972005</t>
  </si>
  <si>
    <t>حساب جاری</t>
  </si>
  <si>
    <t>1402/02/31</t>
  </si>
  <si>
    <t>47000425198607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</si>
  <si>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</si>
  <si>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</si>
  <si>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</si>
  <si>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</si>
  <si>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</si>
  <si>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</si>
  <si>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</si>
  <si>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</si>
  <si>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</si>
  <si>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</si>
  <si>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</si>
  <si>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</si>
  <si>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</si>
  <si>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</si>
  <si>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</si>
  <si>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</si>
  <si>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</si>
  <si>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</si>
  <si>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1402/04/14</t>
  </si>
  <si>
    <t>1402/04/15</t>
  </si>
  <si>
    <t>1402/04/24</t>
  </si>
  <si>
    <t>پارس‌ مینو</t>
  </si>
  <si>
    <t>1402/03/03</t>
  </si>
  <si>
    <t>1402/03/31</t>
  </si>
  <si>
    <t>1402/04/25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</si>
  <si>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</si>
  <si>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</si>
  <si>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</si>
  <si>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</si>
  <si>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</si>
  <si>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</si>
  <si>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</si>
  <si>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</si>
  <si>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</si>
  <si>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</si>
  <si>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</si>
  <si>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</si>
  <si>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</si>
  <si>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</si>
  <si>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</si>
  <si>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</si>
  <si>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</si>
  <si>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</si>
  <si>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</si>
  <si>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</si>
  <si>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ريال</t>
  </si>
  <si>
    <t>سايراشخاص بورس انرژي</t>
  </si>
  <si>
    <t>صنعت غذايي كورش</t>
  </si>
  <si>
    <t>صندوق پالايشي يكم-سهام</t>
  </si>
  <si>
    <t>صندوق س. اهرمي مفيد-س</t>
  </si>
  <si>
    <t>صندوق س. شاخصي كيان-س</t>
  </si>
  <si>
    <t>سود (زیان) فروش سهام شرکت چرخشگر</t>
  </si>
  <si>
    <t>نيرو محركه</t>
  </si>
  <si>
    <t>سود (زیان) فروش سهام شرکت مخابرات ایران</t>
  </si>
  <si>
    <t>سرمايه گذاري رنا</t>
  </si>
  <si>
    <t>موتورسازان</t>
  </si>
  <si>
    <t>پارس مينو</t>
  </si>
  <si>
    <t>حفاري شمال</t>
  </si>
  <si>
    <t>سود (زیان) فروش سهام شرکت صنایع پتروشیمی خلیج فارس</t>
  </si>
  <si>
    <t>397772 </t>
  </si>
  <si>
    <t>60000 </t>
  </si>
  <si>
    <t>300348 </t>
  </si>
  <si>
    <t>15000 </t>
  </si>
  <si>
    <t>2700000 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</si>
</sst>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9"/>
      <color rgb="FF000000"/>
      <name val="Tahoma"/>
      <family val="2"/>
    </font>
    <font>
      <sz val="11"/>
      <name val="Calibri"/>
    </font>
    <font>
      <b/>
      <sz val="14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9"/>
      <color rgb="FF000000"/>
      <name val="B Nazanin"/>
      <charset val="178"/>
    </font>
    <font>
      <sz val="9"/>
      <name val="Tahoma"/>
      <family val="2"/>
    </font>
    <font>
      <b/>
      <sz val="9"/>
      <color rgb="FF000000"/>
      <name val="Tahoma"/>
      <family val="2"/>
    </font>
    <font>
      <b/>
      <sz val="9"/>
      <color rgb="FFFF0000"/>
      <name val="Tahoma"/>
      <family val="2"/>
    </font>
    <font>
      <sz val="11"/>
      <name val="B Nazanin"/>
      <charset val="178"/>
    </font>
    <font>
      <sz val="9"/>
      <color rgb="FFFF0000"/>
      <name val="Tahoma"/>
      <family val="2"/>
    </font>
    <font>
      <b/>
      <sz val="12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0F9FD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4" fillId="0" borderId="0" xfId="0" applyNumberFormat="1" applyFont="1"/>
    <xf numFmtId="0" fontId="3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10" fontId="1" fillId="0" borderId="0" xfId="0" applyNumberFormat="1" applyFont="1"/>
    <xf numFmtId="0" fontId="3" fillId="0" borderId="1" xfId="0" applyFont="1" applyBorder="1" applyAlignment="1">
      <alignment horizontal="right" indent="1"/>
    </xf>
    <xf numFmtId="3" fontId="1" fillId="0" borderId="2" xfId="0" applyNumberFormat="1" applyFont="1" applyBorder="1"/>
    <xf numFmtId="0" fontId="1" fillId="0" borderId="2" xfId="0" applyFont="1" applyBorder="1"/>
    <xf numFmtId="2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3" xfId="0" applyFont="1" applyBorder="1"/>
    <xf numFmtId="43" fontId="1" fillId="0" borderId="0" xfId="1" applyFont="1"/>
    <xf numFmtId="2" fontId="1" fillId="0" borderId="2" xfId="0" applyNumberFormat="1" applyFont="1" applyBorder="1"/>
    <xf numFmtId="3" fontId="9" fillId="2" borderId="4" xfId="0" applyNumberFormat="1" applyFont="1" applyFill="1" applyBorder="1" applyAlignment="1">
      <alignment vertical="center" wrapText="1"/>
    </xf>
    <xf numFmtId="0" fontId="0" fillId="2" borderId="5" xfId="0" applyFill="1" applyBorder="1"/>
    <xf numFmtId="9" fontId="1" fillId="0" borderId="0" xfId="2" applyNumberFormat="1" applyFont="1"/>
    <xf numFmtId="9" fontId="1" fillId="0" borderId="0" xfId="0" applyNumberFormat="1" applyFont="1"/>
    <xf numFmtId="0" fontId="12" fillId="0" borderId="0" xfId="0" applyFont="1"/>
    <xf numFmtId="3" fontId="10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/>
    <xf numFmtId="43" fontId="1" fillId="0" borderId="0" xfId="1" applyFont="1" applyFill="1"/>
    <xf numFmtId="38" fontId="1" fillId="0" borderId="0" xfId="0" applyNumberFormat="1" applyFont="1"/>
    <xf numFmtId="38" fontId="1" fillId="0" borderId="2" xfId="0" applyNumberFormat="1" applyFont="1" applyBorder="1"/>
    <xf numFmtId="0" fontId="6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right" indent="1"/>
    </xf>
    <xf numFmtId="3" fontId="13" fillId="0" borderId="0" xfId="0" applyNumberFormat="1" applyFont="1"/>
    <xf numFmtId="38" fontId="3" fillId="0" borderId="0" xfId="0" applyNumberFormat="1" applyFont="1" applyAlignment="1">
      <alignment horizontal="right" indent="1"/>
    </xf>
    <xf numFmtId="38" fontId="1" fillId="0" borderId="3" xfId="0" applyNumberFormat="1" applyFont="1" applyBorder="1" applyAlignment="1">
      <alignment horizontal="right" indent="1"/>
    </xf>
    <xf numFmtId="38" fontId="1" fillId="0" borderId="0" xfId="0" applyNumberFormat="1" applyFont="1" applyAlignment="1">
      <alignment horizontal="right" indent="1"/>
    </xf>
    <xf numFmtId="0" fontId="3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3" fontId="13" fillId="2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right" indent="1"/>
    </xf>
    <xf numFmtId="10" fontId="1" fillId="0" borderId="0" xfId="2" applyNumberFormat="1" applyFont="1"/>
    <xf numFmtId="38" fontId="1" fillId="4" borderId="0" xfId="0" applyNumberFormat="1" applyFont="1" applyFill="1"/>
    <xf numFmtId="38" fontId="1" fillId="0" borderId="0" xfId="0" applyNumberFormat="1" applyFont="1" applyFill="1"/>
    <xf numFmtId="10" fontId="1" fillId="0" borderId="0" xfId="2" applyNumberFormat="1" applyFont="1" applyFill="1"/>
    <xf numFmtId="38" fontId="1" fillId="0" borderId="0" xfId="0" applyNumberFormat="1" applyFont="1" applyAlignment="1">
      <alignment horizontal="center"/>
    </xf>
    <xf numFmtId="38" fontId="1" fillId="0" borderId="0" xfId="0" applyNumberFormat="1" applyFont="1" applyFill="1" applyAlignment="1">
      <alignment horizontal="center"/>
    </xf>
    <xf numFmtId="38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2" xfId="0" applyNumberFormat="1" applyFont="1" applyBorder="1" applyAlignment="1">
      <alignment horizontal="center"/>
    </xf>
    <xf numFmtId="38" fontId="1" fillId="0" borderId="2" xfId="0" applyNumberFormat="1" applyFont="1" applyFill="1" applyBorder="1"/>
    <xf numFmtId="3" fontId="4" fillId="0" borderId="0" xfId="0" applyNumberFormat="1" applyFont="1" applyFill="1"/>
    <xf numFmtId="38" fontId="11" fillId="3" borderId="0" xfId="0" applyNumberFormat="1" applyFont="1" applyFill="1" applyAlignment="1">
      <alignment horizontal="right" vertical="center" wrapText="1"/>
    </xf>
    <xf numFmtId="38" fontId="3" fillId="0" borderId="0" xfId="0" applyNumberFormat="1" applyFont="1"/>
    <xf numFmtId="38" fontId="1" fillId="0" borderId="3" xfId="0" applyNumberFormat="1" applyFont="1" applyBorder="1"/>
    <xf numFmtId="40" fontId="1" fillId="0" borderId="0" xfId="0" applyNumberFormat="1" applyFont="1"/>
    <xf numFmtId="40" fontId="1" fillId="0" borderId="2" xfId="0" applyNumberFormat="1" applyFont="1" applyBorder="1"/>
    <xf numFmtId="40" fontId="1" fillId="0" borderId="0" xfId="1" applyNumberFormat="1" applyFont="1"/>
    <xf numFmtId="38" fontId="1" fillId="0" borderId="0" xfId="0" applyNumberFormat="1" applyFont="1" applyBorder="1"/>
    <xf numFmtId="3" fontId="0" fillId="2" borderId="0" xfId="0" applyNumberFormat="1" applyFill="1"/>
    <xf numFmtId="38" fontId="3" fillId="4" borderId="0" xfId="0" applyNumberFormat="1" applyFont="1" applyFill="1" applyAlignment="1">
      <alignment horizontal="right" indent="1"/>
    </xf>
    <xf numFmtId="43" fontId="1" fillId="4" borderId="0" xfId="1" applyFont="1" applyFill="1"/>
    <xf numFmtId="38" fontId="1" fillId="4" borderId="0" xfId="0" applyNumberFormat="1" applyFont="1" applyFill="1" applyAlignment="1">
      <alignment horizontal="center"/>
    </xf>
    <xf numFmtId="3" fontId="1" fillId="0" borderId="0" xfId="0" applyNumberFormat="1" applyFont="1" applyBorder="1"/>
    <xf numFmtId="3" fontId="13" fillId="0" borderId="0" xfId="0" applyNumberFormat="1" applyFont="1" applyFill="1" applyAlignment="1">
      <alignment horizontal="right" vertical="center" wrapText="1"/>
    </xf>
    <xf numFmtId="3" fontId="0" fillId="0" borderId="0" xfId="0" applyNumberFormat="1" applyFill="1"/>
    <xf numFmtId="0" fontId="2" fillId="0" borderId="0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 vertical="center"/>
    </xf>
    <xf numFmtId="38" fontId="2" fillId="0" borderId="6" xfId="0" applyNumberFormat="1" applyFont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center" vertical="center"/>
    </xf>
    <xf numFmtId="38" fontId="2" fillId="0" borderId="0" xfId="0" applyNumberFormat="1" applyFont="1" applyBorder="1" applyAlignment="1">
      <alignment horizontal="right" vertical="center" indent="1"/>
    </xf>
    <xf numFmtId="38" fontId="2" fillId="0" borderId="1" xfId="0" applyNumberFormat="1" applyFont="1" applyBorder="1" applyAlignment="1">
      <alignment horizontal="right" vertical="center" indent="1"/>
    </xf>
    <xf numFmtId="38" fontId="6" fillId="0" borderId="6" xfId="0" applyNumberFormat="1" applyFont="1" applyBorder="1" applyAlignment="1">
      <alignment horizontal="center" vertical="center" wrapText="1"/>
    </xf>
    <xf numFmtId="40" fontId="7" fillId="0" borderId="1" xfId="1" applyNumberFormat="1" applyFont="1" applyBorder="1" applyAlignment="1">
      <alignment horizontal="center" vertical="center" wrapText="1"/>
    </xf>
    <xf numFmtId="38" fontId="14" fillId="0" borderId="1" xfId="0" applyNumberFormat="1" applyFont="1" applyBorder="1" applyAlignment="1">
      <alignment horizontal="center" vertical="center" wrapText="1"/>
    </xf>
    <xf numFmtId="38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8"/>
  <sheetViews>
    <sheetView rightToLeft="1" tabSelected="1" workbookViewId="0">
      <selection activeCell="A3" sqref="A3:Y3"/>
    </sheetView>
  </sheetViews>
  <sheetFormatPr defaultRowHeight="18.75"/>
  <cols>
    <col min="1" max="1" width="37" style="6" customWidth="1"/>
    <col min="2" max="2" width="1" style="1" customWidth="1"/>
    <col min="3" max="3" width="11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85546875" style="1" customWidth="1"/>
    <col min="14" max="14" width="1" style="1" customWidth="1"/>
    <col min="15" max="15" width="19.42578125" style="1" customWidth="1"/>
    <col min="16" max="16" width="1" style="1" customWidth="1"/>
    <col min="17" max="17" width="12.28515625" style="1" customWidth="1"/>
    <col min="18" max="18" width="1" style="1" customWidth="1"/>
    <col min="19" max="19" width="14.5703125" style="1" customWidth="1"/>
    <col min="20" max="20" width="1" style="1" customWidth="1"/>
    <col min="21" max="21" width="18.85546875" style="1" customWidth="1"/>
    <col min="22" max="22" width="1" style="1" customWidth="1"/>
    <col min="23" max="23" width="23.7109375" style="1" customWidth="1"/>
    <col min="24" max="24" width="1" style="1" customWidth="1"/>
    <col min="25" max="25" width="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30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</row>
    <row r="6" spans="1:25" ht="30">
      <c r="A6" s="69" t="s">
        <v>3</v>
      </c>
      <c r="C6" s="72" t="s">
        <v>4</v>
      </c>
      <c r="D6" s="72" t="s">
        <v>4</v>
      </c>
      <c r="E6" s="72" t="s">
        <v>4</v>
      </c>
      <c r="F6" s="72" t="s">
        <v>4</v>
      </c>
      <c r="G6" s="72" t="s">
        <v>4</v>
      </c>
      <c r="I6" s="72" t="s">
        <v>5</v>
      </c>
      <c r="J6" s="72" t="s">
        <v>5</v>
      </c>
      <c r="K6" s="72" t="s">
        <v>5</v>
      </c>
      <c r="L6" s="72" t="s">
        <v>5</v>
      </c>
      <c r="M6" s="72" t="s">
        <v>5</v>
      </c>
      <c r="N6" s="72" t="s">
        <v>5</v>
      </c>
      <c r="O6" s="72" t="s">
        <v>5</v>
      </c>
      <c r="Q6" s="72" t="s">
        <v>6</v>
      </c>
      <c r="R6" s="72" t="s">
        <v>6</v>
      </c>
      <c r="S6" s="72" t="s">
        <v>6</v>
      </c>
      <c r="T6" s="72" t="s">
        <v>6</v>
      </c>
      <c r="U6" s="72" t="s">
        <v>6</v>
      </c>
      <c r="V6" s="72" t="s">
        <v>6</v>
      </c>
      <c r="W6" s="72" t="s">
        <v>6</v>
      </c>
      <c r="X6" s="72" t="s">
        <v>6</v>
      </c>
      <c r="Y6" s="72" t="s">
        <v>6</v>
      </c>
    </row>
    <row r="7" spans="1:25" ht="30">
      <c r="A7" s="69" t="s">
        <v>3</v>
      </c>
      <c r="C7" s="71" t="s">
        <v>7</v>
      </c>
      <c r="E7" s="71" t="s">
        <v>8</v>
      </c>
      <c r="G7" s="71" t="s">
        <v>9</v>
      </c>
      <c r="I7" s="71" t="s">
        <v>10</v>
      </c>
      <c r="J7" s="71" t="s">
        <v>10</v>
      </c>
      <c r="K7" s="71" t="s">
        <v>10</v>
      </c>
      <c r="M7" s="71" t="s">
        <v>11</v>
      </c>
      <c r="N7" s="71" t="s">
        <v>11</v>
      </c>
      <c r="O7" s="71" t="s">
        <v>11</v>
      </c>
      <c r="Q7" s="71" t="s">
        <v>7</v>
      </c>
      <c r="S7" s="71" t="s">
        <v>12</v>
      </c>
      <c r="U7" s="71" t="s">
        <v>8</v>
      </c>
      <c r="W7" s="71" t="s">
        <v>9</v>
      </c>
      <c r="Y7" s="73" t="s">
        <v>13</v>
      </c>
    </row>
    <row r="8" spans="1:25" ht="30">
      <c r="A8" s="70" t="s">
        <v>3</v>
      </c>
      <c r="C8" s="71" t="s">
        <v>7</v>
      </c>
      <c r="E8" s="71" t="s">
        <v>8</v>
      </c>
      <c r="G8" s="71" t="s">
        <v>9</v>
      </c>
      <c r="I8" s="71" t="s">
        <v>7</v>
      </c>
      <c r="K8" s="71" t="s">
        <v>8</v>
      </c>
      <c r="M8" s="71" t="s">
        <v>7</v>
      </c>
      <c r="O8" s="71" t="s">
        <v>14</v>
      </c>
      <c r="Q8" s="71" t="s">
        <v>7</v>
      </c>
      <c r="S8" s="71" t="s">
        <v>12</v>
      </c>
      <c r="U8" s="71" t="s">
        <v>8</v>
      </c>
      <c r="W8" s="71" t="s">
        <v>9</v>
      </c>
      <c r="Y8" s="73" t="s">
        <v>13</v>
      </c>
    </row>
    <row r="9" spans="1:25" ht="21">
      <c r="A9" s="5" t="s">
        <v>15</v>
      </c>
      <c r="C9" s="3">
        <v>78100000</v>
      </c>
      <c r="E9" s="3">
        <v>181505943385</v>
      </c>
      <c r="G9" s="3">
        <v>260155907055</v>
      </c>
      <c r="I9" s="3">
        <v>0</v>
      </c>
      <c r="K9" s="3">
        <v>0</v>
      </c>
      <c r="M9" s="3">
        <v>-5600000</v>
      </c>
      <c r="O9" s="3">
        <v>17685271514</v>
      </c>
      <c r="Q9" s="3">
        <v>72500000</v>
      </c>
      <c r="S9" s="3">
        <v>2622</v>
      </c>
      <c r="U9" s="3">
        <v>168491432719</v>
      </c>
      <c r="W9" s="3">
        <v>188963934750</v>
      </c>
      <c r="Y9" s="12">
        <f>(W9/$U$46)*100</f>
        <v>11.301128347922848</v>
      </c>
    </row>
    <row r="10" spans="1:25" ht="21">
      <c r="A10" s="5" t="s">
        <v>16</v>
      </c>
      <c r="C10" s="3">
        <v>56020001</v>
      </c>
      <c r="E10" s="3">
        <v>107379447118</v>
      </c>
      <c r="G10" s="3">
        <v>167004359300.15601</v>
      </c>
      <c r="I10" s="3">
        <v>0</v>
      </c>
      <c r="K10" s="3">
        <v>0</v>
      </c>
      <c r="M10" s="3">
        <v>-7700000</v>
      </c>
      <c r="O10" s="3">
        <v>19543183099</v>
      </c>
      <c r="Q10" s="3">
        <v>48320001</v>
      </c>
      <c r="S10" s="3">
        <v>2294</v>
      </c>
      <c r="U10" s="3">
        <v>92620044616</v>
      </c>
      <c r="W10" s="3">
        <v>110186548104.351</v>
      </c>
      <c r="Y10" s="12">
        <f t="shared" ref="Y10:Y38" si="0">(W10/$U$46)*100</f>
        <v>6.589788278854865</v>
      </c>
    </row>
    <row r="11" spans="1:25" ht="21">
      <c r="A11" s="5" t="s">
        <v>17</v>
      </c>
      <c r="C11" s="3">
        <v>50125053</v>
      </c>
      <c r="E11" s="3">
        <v>129561272188</v>
      </c>
      <c r="G11" s="3">
        <v>271556108693.84201</v>
      </c>
      <c r="I11" s="3">
        <v>0</v>
      </c>
      <c r="K11" s="3">
        <v>0</v>
      </c>
      <c r="M11" s="3">
        <v>-24004290</v>
      </c>
      <c r="O11" s="3">
        <v>113324848405</v>
      </c>
      <c r="Q11" s="3">
        <v>26120763</v>
      </c>
      <c r="S11" s="3">
        <v>4360</v>
      </c>
      <c r="U11" s="3">
        <v>67515924329</v>
      </c>
      <c r="W11" s="3">
        <v>113208901846.254</v>
      </c>
      <c r="Y11" s="12">
        <f t="shared" si="0"/>
        <v>6.7705423872790949</v>
      </c>
    </row>
    <row r="12" spans="1:25" ht="21">
      <c r="A12" s="5" t="s">
        <v>18</v>
      </c>
      <c r="C12" s="3">
        <v>22925866</v>
      </c>
      <c r="E12" s="3">
        <v>89732906905</v>
      </c>
      <c r="G12" s="3">
        <v>123290962896.39301</v>
      </c>
      <c r="I12" s="3">
        <v>0</v>
      </c>
      <c r="K12" s="3">
        <v>0</v>
      </c>
      <c r="M12" s="3">
        <v>-7350000</v>
      </c>
      <c r="O12" s="3">
        <v>40896132947</v>
      </c>
      <c r="Q12" s="3">
        <v>15575866</v>
      </c>
      <c r="S12" s="3">
        <v>5450</v>
      </c>
      <c r="U12" s="3">
        <v>60964664695</v>
      </c>
      <c r="W12" s="3">
        <v>84383383305.285004</v>
      </c>
      <c r="Y12" s="12">
        <f t="shared" si="0"/>
        <v>5.0466108595095074</v>
      </c>
    </row>
    <row r="13" spans="1:25" ht="21">
      <c r="A13" s="5" t="s">
        <v>19</v>
      </c>
      <c r="C13" s="3">
        <v>2800000</v>
      </c>
      <c r="E13" s="3">
        <v>37232726390</v>
      </c>
      <c r="G13" s="3">
        <v>45340608600</v>
      </c>
      <c r="I13" s="3">
        <v>0</v>
      </c>
      <c r="K13" s="3">
        <v>0</v>
      </c>
      <c r="M13" s="3">
        <v>0</v>
      </c>
      <c r="O13" s="3">
        <v>0</v>
      </c>
      <c r="Q13" s="3">
        <v>2800000</v>
      </c>
      <c r="S13" s="3">
        <v>13000</v>
      </c>
      <c r="U13" s="3">
        <v>37232726390</v>
      </c>
      <c r="W13" s="3">
        <v>36183420000</v>
      </c>
      <c r="Y13" s="12">
        <f t="shared" si="0"/>
        <v>2.1639762848280681</v>
      </c>
    </row>
    <row r="14" spans="1:25" ht="21">
      <c r="A14" s="5" t="s">
        <v>20</v>
      </c>
      <c r="C14" s="3">
        <v>146492</v>
      </c>
      <c r="E14" s="3">
        <v>29287141981</v>
      </c>
      <c r="G14" s="3">
        <v>23835142587.167999</v>
      </c>
      <c r="I14" s="3">
        <v>0</v>
      </c>
      <c r="K14" s="3">
        <v>0</v>
      </c>
      <c r="M14" s="3">
        <v>0</v>
      </c>
      <c r="O14" s="3">
        <v>0</v>
      </c>
      <c r="Q14" s="3">
        <v>146492</v>
      </c>
      <c r="S14" s="3">
        <v>140480</v>
      </c>
      <c r="U14" s="3">
        <v>29287141981</v>
      </c>
      <c r="W14" s="3">
        <v>20456749942.848</v>
      </c>
      <c r="Y14" s="12">
        <f t="shared" si="0"/>
        <v>1.2234311112929903</v>
      </c>
    </row>
    <row r="15" spans="1:25" ht="21">
      <c r="A15" s="5" t="s">
        <v>21</v>
      </c>
      <c r="C15" s="3">
        <v>26800000</v>
      </c>
      <c r="E15" s="3">
        <v>104072456891</v>
      </c>
      <c r="G15" s="3">
        <v>104963727600</v>
      </c>
      <c r="I15" s="3">
        <v>0</v>
      </c>
      <c r="K15" s="3">
        <v>0</v>
      </c>
      <c r="M15" s="3">
        <v>-26800000</v>
      </c>
      <c r="O15" s="3">
        <v>102011402189</v>
      </c>
      <c r="Q15" s="3">
        <v>0</v>
      </c>
      <c r="S15" s="3">
        <v>0</v>
      </c>
      <c r="U15" s="3">
        <v>0</v>
      </c>
      <c r="W15" s="3">
        <v>0</v>
      </c>
      <c r="Y15" s="12">
        <f t="shared" si="0"/>
        <v>0</v>
      </c>
    </row>
    <row r="16" spans="1:25" ht="21">
      <c r="A16" s="5" t="s">
        <v>22</v>
      </c>
      <c r="C16" s="3">
        <v>2109652</v>
      </c>
      <c r="E16" s="3">
        <v>42467589291</v>
      </c>
      <c r="G16" s="3">
        <v>52909822166.237999</v>
      </c>
      <c r="I16" s="3">
        <v>0</v>
      </c>
      <c r="K16" s="3">
        <v>0</v>
      </c>
      <c r="M16" s="3">
        <v>0</v>
      </c>
      <c r="O16" s="3">
        <v>0</v>
      </c>
      <c r="Q16" s="3">
        <v>2109652</v>
      </c>
      <c r="S16" s="3">
        <v>22330</v>
      </c>
      <c r="U16" s="3">
        <v>42467589291</v>
      </c>
      <c r="W16" s="3">
        <v>46828233411.498001</v>
      </c>
      <c r="Y16" s="12">
        <f t="shared" si="0"/>
        <v>2.8005972504222947</v>
      </c>
    </row>
    <row r="17" spans="1:25" ht="21">
      <c r="A17" s="5" t="s">
        <v>23</v>
      </c>
      <c r="C17" s="3">
        <v>12283333</v>
      </c>
      <c r="E17" s="3">
        <v>35416541781</v>
      </c>
      <c r="G17" s="3">
        <v>33382815759.0891</v>
      </c>
      <c r="I17" s="3">
        <v>0</v>
      </c>
      <c r="K17" s="3">
        <v>0</v>
      </c>
      <c r="M17" s="3">
        <v>-12283333</v>
      </c>
      <c r="O17" s="3">
        <v>32405366496</v>
      </c>
      <c r="Q17" s="3">
        <v>0</v>
      </c>
      <c r="S17" s="3">
        <v>0</v>
      </c>
      <c r="U17" s="3">
        <v>0</v>
      </c>
      <c r="W17" s="3">
        <v>0</v>
      </c>
      <c r="Y17" s="12">
        <f t="shared" si="0"/>
        <v>0</v>
      </c>
    </row>
    <row r="18" spans="1:25" ht="21">
      <c r="A18" s="5" t="s">
        <v>24</v>
      </c>
      <c r="C18" s="3">
        <v>45119240</v>
      </c>
      <c r="E18" s="3">
        <v>98018658824</v>
      </c>
      <c r="G18" s="3">
        <v>128945994000.75</v>
      </c>
      <c r="I18" s="3">
        <v>0</v>
      </c>
      <c r="K18" s="3">
        <v>0</v>
      </c>
      <c r="M18" s="3">
        <v>-4500000</v>
      </c>
      <c r="O18" s="3">
        <v>12930006071</v>
      </c>
      <c r="Q18" s="3">
        <v>40619240</v>
      </c>
      <c r="S18" s="3">
        <v>2366</v>
      </c>
      <c r="U18" s="3">
        <v>88242697067</v>
      </c>
      <c r="W18" s="3">
        <v>95533296365.052002</v>
      </c>
      <c r="Y18" s="12">
        <f t="shared" si="0"/>
        <v>5.7134396844030784</v>
      </c>
    </row>
    <row r="19" spans="1:25" ht="21">
      <c r="A19" s="5" t="s">
        <v>25</v>
      </c>
      <c r="C19" s="3">
        <v>1846526</v>
      </c>
      <c r="E19" s="3">
        <v>34191748944</v>
      </c>
      <c r="G19" s="3">
        <v>49284226722.555</v>
      </c>
      <c r="I19" s="3">
        <v>0</v>
      </c>
      <c r="K19" s="3">
        <v>0</v>
      </c>
      <c r="M19" s="3">
        <v>-1000000</v>
      </c>
      <c r="O19" s="3">
        <v>27870295200</v>
      </c>
      <c r="Q19" s="3">
        <v>846526</v>
      </c>
      <c r="S19" s="3">
        <v>28000</v>
      </c>
      <c r="U19" s="3">
        <v>15674950947</v>
      </c>
      <c r="W19" s="3">
        <v>23561696768.400002</v>
      </c>
      <c r="Y19" s="12">
        <f t="shared" si="0"/>
        <v>1.4091247603772041</v>
      </c>
    </row>
    <row r="20" spans="1:25" ht="21">
      <c r="A20" s="5" t="s">
        <v>26</v>
      </c>
      <c r="C20" s="3">
        <v>52551677</v>
      </c>
      <c r="E20" s="3">
        <v>22862732845</v>
      </c>
      <c r="G20" s="3">
        <v>22410528649.8736</v>
      </c>
      <c r="I20" s="3">
        <v>0</v>
      </c>
      <c r="K20" s="3">
        <v>0</v>
      </c>
      <c r="M20" s="3">
        <v>0</v>
      </c>
      <c r="O20" s="3">
        <v>0</v>
      </c>
      <c r="Q20" s="3">
        <v>52551677</v>
      </c>
      <c r="S20" s="3">
        <v>429</v>
      </c>
      <c r="U20" s="3">
        <v>22862732845</v>
      </c>
      <c r="W20" s="3">
        <v>22410528649.8736</v>
      </c>
      <c r="Y20" s="12">
        <f t="shared" si="0"/>
        <v>1.3402782967664875</v>
      </c>
    </row>
    <row r="21" spans="1:25" ht="21">
      <c r="A21" s="5" t="s">
        <v>27</v>
      </c>
      <c r="C21" s="3">
        <v>3016724</v>
      </c>
      <c r="E21" s="3">
        <v>25224257243</v>
      </c>
      <c r="G21" s="3">
        <v>41862891911.112</v>
      </c>
      <c r="I21" s="3">
        <v>0</v>
      </c>
      <c r="K21" s="3">
        <v>0</v>
      </c>
      <c r="M21" s="3">
        <v>0</v>
      </c>
      <c r="O21" s="3">
        <v>0</v>
      </c>
      <c r="Q21" s="3">
        <v>3016724</v>
      </c>
      <c r="S21" s="3">
        <v>12020</v>
      </c>
      <c r="U21" s="3">
        <v>25224257243</v>
      </c>
      <c r="W21" s="3">
        <v>36045269396.244003</v>
      </c>
      <c r="Y21" s="12">
        <f t="shared" si="0"/>
        <v>2.1557140854488317</v>
      </c>
    </row>
    <row r="22" spans="1:25" ht="21">
      <c r="A22" s="5" t="s">
        <v>28</v>
      </c>
      <c r="C22" s="3">
        <v>85000</v>
      </c>
      <c r="E22" s="3">
        <v>11405781778</v>
      </c>
      <c r="G22" s="3">
        <v>13923446250</v>
      </c>
      <c r="I22" s="3">
        <v>0</v>
      </c>
      <c r="K22" s="3">
        <v>0</v>
      </c>
      <c r="M22" s="3">
        <v>0</v>
      </c>
      <c r="O22" s="3">
        <v>0</v>
      </c>
      <c r="Q22" s="3">
        <v>85000</v>
      </c>
      <c r="S22" s="3">
        <v>142090</v>
      </c>
      <c r="U22" s="3">
        <v>11405781778</v>
      </c>
      <c r="W22" s="3">
        <v>12063307790.625</v>
      </c>
      <c r="Y22" s="12">
        <f t="shared" si="0"/>
        <v>0.72145507460306901</v>
      </c>
    </row>
    <row r="23" spans="1:25" ht="21">
      <c r="A23" s="5" t="s">
        <v>29</v>
      </c>
      <c r="C23" s="3">
        <v>2000000</v>
      </c>
      <c r="E23" s="3">
        <v>30905809019</v>
      </c>
      <c r="G23" s="3">
        <v>41590552500</v>
      </c>
      <c r="I23" s="3">
        <v>0</v>
      </c>
      <c r="K23" s="3">
        <v>0</v>
      </c>
      <c r="M23" s="3">
        <v>-1158656</v>
      </c>
      <c r="O23" s="3">
        <v>25017885576</v>
      </c>
      <c r="Q23" s="3">
        <v>841344</v>
      </c>
      <c r="S23" s="3">
        <v>19980</v>
      </c>
      <c r="U23" s="3">
        <v>13001208490</v>
      </c>
      <c r="W23" s="3">
        <v>16790091181.92</v>
      </c>
      <c r="Y23" s="12">
        <f t="shared" si="0"/>
        <v>1.0041438630670001</v>
      </c>
    </row>
    <row r="24" spans="1:25" ht="21">
      <c r="A24" s="5" t="s">
        <v>30</v>
      </c>
      <c r="C24" s="3">
        <v>6900000</v>
      </c>
      <c r="E24" s="3">
        <v>19257296122</v>
      </c>
      <c r="G24" s="3">
        <v>27600394680</v>
      </c>
      <c r="I24" s="3">
        <v>0</v>
      </c>
      <c r="K24" s="3">
        <v>0</v>
      </c>
      <c r="M24" s="3">
        <v>-6900000</v>
      </c>
      <c r="O24" s="3">
        <v>26957270387</v>
      </c>
      <c r="Q24" s="3">
        <v>0</v>
      </c>
      <c r="S24" s="3">
        <v>0</v>
      </c>
      <c r="U24" s="3">
        <v>0</v>
      </c>
      <c r="W24" s="3">
        <v>0</v>
      </c>
      <c r="Y24" s="12">
        <f t="shared" si="0"/>
        <v>0</v>
      </c>
    </row>
    <row r="25" spans="1:25" ht="21">
      <c r="A25" s="5" t="s">
        <v>31</v>
      </c>
      <c r="C25" s="3">
        <v>3577358</v>
      </c>
      <c r="E25" s="3">
        <v>15597218073</v>
      </c>
      <c r="G25" s="3">
        <v>20660782502.618999</v>
      </c>
      <c r="I25" s="3">
        <v>2500000</v>
      </c>
      <c r="K25" s="3">
        <v>14666956688</v>
      </c>
      <c r="M25" s="3">
        <v>0</v>
      </c>
      <c r="O25" s="3">
        <v>0</v>
      </c>
      <c r="Q25" s="3">
        <v>6077358</v>
      </c>
      <c r="S25" s="3">
        <v>5460</v>
      </c>
      <c r="U25" s="3">
        <v>30264174761</v>
      </c>
      <c r="W25" s="3">
        <v>32984939550.653999</v>
      </c>
      <c r="Y25" s="12">
        <f t="shared" si="0"/>
        <v>1.9726887879615209</v>
      </c>
    </row>
    <row r="26" spans="1:25" ht="21">
      <c r="A26" s="5" t="s">
        <v>32</v>
      </c>
      <c r="C26" s="3">
        <v>3363000</v>
      </c>
      <c r="E26" s="3">
        <v>115208706039</v>
      </c>
      <c r="G26" s="3">
        <v>118141271901</v>
      </c>
      <c r="I26" s="3">
        <v>0</v>
      </c>
      <c r="K26" s="3">
        <v>0</v>
      </c>
      <c r="M26" s="3">
        <v>0</v>
      </c>
      <c r="O26" s="3">
        <v>0</v>
      </c>
      <c r="Q26" s="3">
        <v>3363000</v>
      </c>
      <c r="S26" s="3">
        <v>29300</v>
      </c>
      <c r="U26" s="3">
        <v>115208706039</v>
      </c>
      <c r="W26" s="3">
        <v>97949611395</v>
      </c>
      <c r="Y26" s="12">
        <f t="shared" si="0"/>
        <v>5.8579491979173097</v>
      </c>
    </row>
    <row r="27" spans="1:25" ht="21">
      <c r="A27" s="5" t="s">
        <v>33</v>
      </c>
      <c r="C27" s="3">
        <v>2100000</v>
      </c>
      <c r="E27" s="3">
        <v>7881796400</v>
      </c>
      <c r="G27" s="3">
        <v>10959401250</v>
      </c>
      <c r="I27" s="3">
        <v>0</v>
      </c>
      <c r="K27" s="3">
        <v>0</v>
      </c>
      <c r="M27" s="3">
        <v>0</v>
      </c>
      <c r="O27" s="3">
        <v>0</v>
      </c>
      <c r="Q27" s="3">
        <v>2100000</v>
      </c>
      <c r="S27" s="3">
        <v>4240</v>
      </c>
      <c r="U27" s="3">
        <v>7881796400</v>
      </c>
      <c r="W27" s="3">
        <v>8851021200</v>
      </c>
      <c r="Y27" s="12">
        <f t="shared" si="0"/>
        <v>0.52934189121178898</v>
      </c>
    </row>
    <row r="28" spans="1:25" ht="21">
      <c r="A28" s="5" t="s">
        <v>34</v>
      </c>
      <c r="C28" s="3">
        <v>3095884</v>
      </c>
      <c r="E28" s="3">
        <v>24545001683</v>
      </c>
      <c r="G28" s="3">
        <v>38529842897.304001</v>
      </c>
      <c r="I28" s="3">
        <v>0</v>
      </c>
      <c r="K28" s="3">
        <v>0</v>
      </c>
      <c r="M28" s="3">
        <v>0</v>
      </c>
      <c r="O28" s="3">
        <v>0</v>
      </c>
      <c r="Q28" s="3">
        <v>3095884</v>
      </c>
      <c r="S28" s="3">
        <v>9410</v>
      </c>
      <c r="U28" s="3">
        <v>24545001683</v>
      </c>
      <c r="W28" s="3">
        <v>28958931442.782001</v>
      </c>
      <c r="Y28" s="12">
        <f t="shared" si="0"/>
        <v>1.7319103853682745</v>
      </c>
    </row>
    <row r="29" spans="1:25" ht="21">
      <c r="A29" s="5" t="s">
        <v>35</v>
      </c>
      <c r="C29" s="3">
        <v>1180000</v>
      </c>
      <c r="E29" s="3">
        <v>19978822123</v>
      </c>
      <c r="G29" s="3">
        <v>19600479090</v>
      </c>
      <c r="I29" s="3">
        <v>2150000</v>
      </c>
      <c r="K29" s="3">
        <v>35773606584</v>
      </c>
      <c r="M29" s="3">
        <v>0</v>
      </c>
      <c r="O29" s="3">
        <v>0</v>
      </c>
      <c r="Q29" s="3">
        <v>3330000</v>
      </c>
      <c r="S29" s="3">
        <v>14970</v>
      </c>
      <c r="U29" s="3">
        <v>55752428707</v>
      </c>
      <c r="W29" s="3">
        <v>49553491905</v>
      </c>
      <c r="Y29" s="12">
        <f t="shared" si="0"/>
        <v>2.9635833570414198</v>
      </c>
    </row>
    <row r="30" spans="1:25" ht="21">
      <c r="A30" s="5" t="s">
        <v>36</v>
      </c>
      <c r="C30" s="3">
        <v>0</v>
      </c>
      <c r="E30" s="3">
        <v>0</v>
      </c>
      <c r="G30" s="3">
        <v>0</v>
      </c>
      <c r="I30" s="3">
        <v>2249293</v>
      </c>
      <c r="K30" s="3">
        <v>32848202373</v>
      </c>
      <c r="M30" s="3">
        <v>0</v>
      </c>
      <c r="O30" s="3">
        <v>0</v>
      </c>
      <c r="Q30" s="3">
        <v>2249293</v>
      </c>
      <c r="S30" s="3">
        <v>13304</v>
      </c>
      <c r="U30" s="3">
        <v>32848202373</v>
      </c>
      <c r="W30" s="3">
        <v>29746542737.271599</v>
      </c>
      <c r="Y30" s="12">
        <f t="shared" si="0"/>
        <v>1.7790140633218297</v>
      </c>
    </row>
    <row r="31" spans="1:25" ht="21">
      <c r="A31" s="5" t="s">
        <v>37</v>
      </c>
      <c r="C31" s="3">
        <v>0</v>
      </c>
      <c r="E31" s="3">
        <v>0</v>
      </c>
      <c r="G31" s="3">
        <v>0</v>
      </c>
      <c r="I31" s="3">
        <v>2800000</v>
      </c>
      <c r="K31" s="3">
        <v>23809847708</v>
      </c>
      <c r="M31" s="3">
        <v>0</v>
      </c>
      <c r="O31" s="3">
        <v>0</v>
      </c>
      <c r="Q31" s="3">
        <v>2800000</v>
      </c>
      <c r="S31" s="3">
        <v>7640</v>
      </c>
      <c r="U31" s="3">
        <v>23809847708</v>
      </c>
      <c r="W31" s="3">
        <v>21264717600</v>
      </c>
      <c r="Y31" s="12">
        <f t="shared" si="0"/>
        <v>1.2717522166220341</v>
      </c>
    </row>
    <row r="32" spans="1:25" ht="21">
      <c r="A32" s="5" t="s">
        <v>38</v>
      </c>
      <c r="C32" s="3">
        <v>0</v>
      </c>
      <c r="E32" s="3">
        <v>0</v>
      </c>
      <c r="G32" s="3">
        <v>0</v>
      </c>
      <c r="I32" s="3">
        <v>3500000</v>
      </c>
      <c r="K32" s="3">
        <v>23806734689</v>
      </c>
      <c r="M32" s="3">
        <v>0</v>
      </c>
      <c r="O32" s="3">
        <v>0</v>
      </c>
      <c r="Q32" s="3">
        <v>3500000</v>
      </c>
      <c r="S32" s="3">
        <v>6590</v>
      </c>
      <c r="U32" s="3">
        <v>23806734689</v>
      </c>
      <c r="W32" s="3">
        <v>22927763250</v>
      </c>
      <c r="Y32" s="12">
        <f t="shared" si="0"/>
        <v>1.3712118958670163</v>
      </c>
    </row>
    <row r="33" spans="1:25" ht="21">
      <c r="A33" s="5" t="s">
        <v>39</v>
      </c>
      <c r="C33" s="3">
        <v>0</v>
      </c>
      <c r="E33" s="3">
        <v>0</v>
      </c>
      <c r="G33" s="3">
        <v>0</v>
      </c>
      <c r="I33" s="3">
        <v>450000</v>
      </c>
      <c r="K33" s="3">
        <v>22143410488</v>
      </c>
      <c r="M33" s="3">
        <v>0</v>
      </c>
      <c r="O33" s="3">
        <v>0</v>
      </c>
      <c r="Q33" s="3">
        <v>450000</v>
      </c>
      <c r="S33" s="3">
        <v>43560</v>
      </c>
      <c r="U33" s="3">
        <v>22143410488</v>
      </c>
      <c r="W33" s="3">
        <v>19485368100</v>
      </c>
      <c r="Y33" s="12">
        <f t="shared" si="0"/>
        <v>1.1653368993186757</v>
      </c>
    </row>
    <row r="34" spans="1:25" ht="21">
      <c r="A34" s="5" t="s">
        <v>40</v>
      </c>
      <c r="C34" s="3">
        <v>0</v>
      </c>
      <c r="E34" s="3">
        <v>0</v>
      </c>
      <c r="G34" s="3">
        <v>0</v>
      </c>
      <c r="I34" s="3">
        <v>4000000</v>
      </c>
      <c r="K34" s="3">
        <v>18286759430</v>
      </c>
      <c r="M34" s="3">
        <v>0</v>
      </c>
      <c r="O34" s="3">
        <v>0</v>
      </c>
      <c r="Q34" s="3">
        <v>4000000</v>
      </c>
      <c r="S34" s="3">
        <v>4238</v>
      </c>
      <c r="U34" s="3">
        <v>18286759430</v>
      </c>
      <c r="W34" s="3">
        <v>16851135600</v>
      </c>
      <c r="Y34" s="12">
        <f t="shared" si="0"/>
        <v>1.0077946697913576</v>
      </c>
    </row>
    <row r="35" spans="1:25" ht="21">
      <c r="A35" s="5" t="s">
        <v>41</v>
      </c>
      <c r="C35" s="3">
        <v>0</v>
      </c>
      <c r="E35" s="3">
        <v>0</v>
      </c>
      <c r="G35" s="3">
        <v>0</v>
      </c>
      <c r="I35" s="3">
        <v>21200000</v>
      </c>
      <c r="K35" s="3">
        <v>46470156594</v>
      </c>
      <c r="M35" s="3">
        <v>0</v>
      </c>
      <c r="O35" s="3">
        <v>0</v>
      </c>
      <c r="Q35" s="3">
        <v>21200000</v>
      </c>
      <c r="S35" s="3">
        <v>2134</v>
      </c>
      <c r="U35" s="3">
        <v>46470156594</v>
      </c>
      <c r="W35" s="3">
        <v>44971617240</v>
      </c>
      <c r="Y35" s="12">
        <f t="shared" si="0"/>
        <v>2.6895609424903757</v>
      </c>
    </row>
    <row r="36" spans="1:25" ht="21">
      <c r="A36" s="5" t="s">
        <v>42</v>
      </c>
      <c r="C36" s="3">
        <v>0</v>
      </c>
      <c r="E36" s="3">
        <v>0</v>
      </c>
      <c r="G36" s="3">
        <v>0</v>
      </c>
      <c r="I36" s="3">
        <v>3350000</v>
      </c>
      <c r="K36" s="3">
        <v>29595893492</v>
      </c>
      <c r="M36" s="3">
        <v>0</v>
      </c>
      <c r="O36" s="3">
        <v>0</v>
      </c>
      <c r="Q36" s="3">
        <v>3350000</v>
      </c>
      <c r="S36" s="3">
        <v>7550</v>
      </c>
      <c r="U36" s="3">
        <v>29595893492</v>
      </c>
      <c r="W36" s="3">
        <v>25142009625</v>
      </c>
      <c r="Y36" s="12">
        <f t="shared" si="0"/>
        <v>1.5036365435168659</v>
      </c>
    </row>
    <row r="37" spans="1:25" ht="21">
      <c r="A37" s="5" t="s">
        <v>43</v>
      </c>
      <c r="C37" s="3">
        <v>0</v>
      </c>
      <c r="E37" s="3">
        <v>0</v>
      </c>
      <c r="G37" s="3">
        <v>0</v>
      </c>
      <c r="I37" s="3">
        <v>518193</v>
      </c>
      <c r="K37" s="3">
        <v>20475631377</v>
      </c>
      <c r="M37" s="3">
        <v>0</v>
      </c>
      <c r="O37" s="3">
        <v>0</v>
      </c>
      <c r="Q37" s="3">
        <v>518193</v>
      </c>
      <c r="S37" s="3">
        <v>38950</v>
      </c>
      <c r="U37" s="3">
        <v>20475631377</v>
      </c>
      <c r="W37" s="3">
        <v>20063524826.767502</v>
      </c>
      <c r="Y37" s="12">
        <f t="shared" si="0"/>
        <v>1.1999139914133061</v>
      </c>
    </row>
    <row r="38" spans="1:25" ht="21">
      <c r="A38" s="8" t="s">
        <v>44</v>
      </c>
      <c r="C38" s="3">
        <v>0</v>
      </c>
      <c r="E38" s="3">
        <v>0</v>
      </c>
      <c r="G38" s="3">
        <v>0</v>
      </c>
      <c r="I38" s="3">
        <v>220000</v>
      </c>
      <c r="K38" s="3">
        <v>17615980800</v>
      </c>
      <c r="M38" s="3">
        <v>0</v>
      </c>
      <c r="O38" s="3">
        <v>0</v>
      </c>
      <c r="Q38" s="3">
        <v>220000</v>
      </c>
      <c r="S38" s="3">
        <v>101450</v>
      </c>
      <c r="U38" s="3">
        <v>17615980800</v>
      </c>
      <c r="W38" s="3">
        <v>22186201950</v>
      </c>
      <c r="Y38" s="12">
        <f t="shared" si="0"/>
        <v>1.326862272007628</v>
      </c>
    </row>
    <row r="39" spans="1:25" ht="19.5" thickBot="1">
      <c r="A39" s="6" t="s">
        <v>113</v>
      </c>
      <c r="E39" s="9">
        <f>SUM(E9:E38)</f>
        <v>1181733855023</v>
      </c>
      <c r="G39" s="9">
        <f>SUM(G9:G38)</f>
        <v>1615949267013.0996</v>
      </c>
      <c r="K39" s="9">
        <f>SUM(K9:K38)</f>
        <v>285493180223</v>
      </c>
      <c r="M39" s="9">
        <f>SUM(M9:M38)</f>
        <v>-97296279</v>
      </c>
      <c r="O39" s="9">
        <f>SUM(O9:O38)</f>
        <v>418641661884</v>
      </c>
      <c r="U39" s="9">
        <f>SUM(U9:U38)</f>
        <v>1143695876932</v>
      </c>
      <c r="W39" s="9">
        <f>SUM(W9:W38)</f>
        <v>1247552237934.8262</v>
      </c>
      <c r="Y39" s="13">
        <f>SUM(Y9:Y38)</f>
        <v>74.610787398624737</v>
      </c>
    </row>
    <row r="40" spans="1:25" ht="19.5" thickTop="1">
      <c r="M40" s="3"/>
      <c r="O40" s="3"/>
      <c r="Q40" s="3"/>
      <c r="S40" s="3"/>
      <c r="U40" s="3"/>
      <c r="W40" s="3"/>
      <c r="Y40" s="7"/>
    </row>
    <row r="42" spans="1:25">
      <c r="K42" s="3"/>
    </row>
    <row r="43" spans="1:25">
      <c r="W43" s="4"/>
    </row>
    <row r="44" spans="1:25">
      <c r="W44" s="3"/>
    </row>
    <row r="45" spans="1:25">
      <c r="W45" s="3"/>
    </row>
    <row r="46" spans="1:25">
      <c r="U46" s="4">
        <v>1672080246613</v>
      </c>
      <c r="W46" s="3"/>
    </row>
    <row r="47" spans="1:25">
      <c r="W47" s="3"/>
    </row>
    <row r="57" spans="11:11">
      <c r="K57" s="4"/>
    </row>
    <row r="58" spans="11:11">
      <c r="K58" s="3"/>
    </row>
    <row r="59" spans="11:11">
      <c r="K59" s="4"/>
    </row>
    <row r="68" spans="11:11">
      <c r="K68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I16" sqref="I16"/>
    </sheetView>
  </sheetViews>
  <sheetFormatPr defaultRowHeight="18.75"/>
  <cols>
    <col min="1" max="1" width="22.85546875" style="1" bestFit="1" customWidth="1"/>
    <col min="2" max="2" width="1" style="1" customWidth="1"/>
    <col min="3" max="3" width="23.28515625" style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hidden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hidden="1" customWidth="1"/>
    <col min="12" max="12" width="1" style="1" customWidth="1"/>
    <col min="13" max="13" width="9.140625" style="1" customWidth="1"/>
    <col min="14" max="16384" width="9.140625" style="1"/>
  </cols>
  <sheetData>
    <row r="2" spans="1:11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30">
      <c r="A3" s="71" t="s">
        <v>79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6" spans="1:11" ht="30">
      <c r="A6" s="72" t="s">
        <v>114</v>
      </c>
      <c r="B6" s="72" t="s">
        <v>114</v>
      </c>
      <c r="C6" s="72" t="s">
        <v>114</v>
      </c>
      <c r="E6" s="72" t="s">
        <v>81</v>
      </c>
      <c r="F6" s="72" t="s">
        <v>81</v>
      </c>
      <c r="G6" s="72" t="s">
        <v>81</v>
      </c>
      <c r="I6" s="72" t="s">
        <v>82</v>
      </c>
      <c r="J6" s="72" t="s">
        <v>82</v>
      </c>
      <c r="K6" s="72" t="s">
        <v>82</v>
      </c>
    </row>
    <row r="7" spans="1:11" ht="30">
      <c r="A7" s="71" t="s">
        <v>115</v>
      </c>
      <c r="C7" s="71" t="s">
        <v>67</v>
      </c>
      <c r="E7" s="71" t="s">
        <v>116</v>
      </c>
      <c r="G7" s="71" t="s">
        <v>117</v>
      </c>
      <c r="I7" s="71" t="s">
        <v>116</v>
      </c>
      <c r="K7" s="71" t="s">
        <v>117</v>
      </c>
    </row>
    <row r="8" spans="1:11" ht="21">
      <c r="A8" s="34" t="s">
        <v>73</v>
      </c>
      <c r="C8" s="35" t="s">
        <v>77</v>
      </c>
      <c r="E8" s="36">
        <v>17130782</v>
      </c>
      <c r="G8" s="1" t="s">
        <v>88</v>
      </c>
      <c r="I8" s="36">
        <v>17144342</v>
      </c>
      <c r="K8" s="1" t="s">
        <v>88</v>
      </c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rightToLeft="1" workbookViewId="0">
      <selection activeCell="C8" sqref="C8"/>
    </sheetView>
  </sheetViews>
  <sheetFormatPr defaultRowHeight="18.7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6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71" t="s">
        <v>0</v>
      </c>
      <c r="B2" s="71"/>
      <c r="C2" s="71"/>
      <c r="D2" s="71"/>
      <c r="E2" s="71"/>
    </row>
    <row r="3" spans="1:5" ht="30">
      <c r="A3" s="71" t="s">
        <v>79</v>
      </c>
      <c r="B3" s="71"/>
      <c r="C3" s="71"/>
      <c r="D3" s="71"/>
      <c r="E3" s="71"/>
    </row>
    <row r="4" spans="1:5" ht="30">
      <c r="A4" s="71" t="s">
        <v>2</v>
      </c>
      <c r="B4" s="71"/>
      <c r="C4" s="71"/>
      <c r="D4" s="71"/>
      <c r="E4" s="71"/>
    </row>
    <row r="6" spans="1:5" ht="30">
      <c r="A6" s="89" t="s">
        <v>118</v>
      </c>
      <c r="C6" s="72" t="s">
        <v>81</v>
      </c>
      <c r="E6" s="72" t="s">
        <v>6</v>
      </c>
    </row>
    <row r="7" spans="1:5" ht="30">
      <c r="A7" s="72" t="s">
        <v>118</v>
      </c>
      <c r="C7" s="71" t="s">
        <v>123</v>
      </c>
      <c r="E7" s="71" t="s">
        <v>123</v>
      </c>
    </row>
    <row r="8" spans="1:5" ht="21.75" thickBot="1">
      <c r="A8" s="2" t="s">
        <v>119</v>
      </c>
      <c r="C8" s="9">
        <v>139412566</v>
      </c>
      <c r="E8" s="9">
        <v>139412566</v>
      </c>
    </row>
    <row r="9" spans="1:5" ht="19.5" thickTop="1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rightToLeft="1" topLeftCell="A6" workbookViewId="0">
      <selection activeCell="Q23" sqref="Q23"/>
    </sheetView>
  </sheetViews>
  <sheetFormatPr defaultRowHeight="18.75"/>
  <cols>
    <col min="1" max="1" width="32" style="1" customWidth="1"/>
    <col min="2" max="2" width="1" style="1" customWidth="1"/>
    <col min="3" max="3" width="22.85546875" style="1" customWidth="1"/>
    <col min="4" max="4" width="1" style="1" customWidth="1"/>
    <col min="5" max="5" width="18.85546875" style="1" customWidth="1"/>
    <col min="6" max="6" width="1" style="1" customWidth="1"/>
    <col min="7" max="7" width="18.42578125" style="1" customWidth="1"/>
    <col min="8" max="8" width="1" style="1" customWidth="1"/>
    <col min="9" max="9" width="9.140625" style="1" customWidth="1"/>
    <col min="10" max="16384" width="9.140625" style="1"/>
  </cols>
  <sheetData>
    <row r="2" spans="1:10" ht="30">
      <c r="A2" s="71" t="s">
        <v>0</v>
      </c>
      <c r="B2" s="71"/>
      <c r="C2" s="71"/>
      <c r="D2" s="71"/>
      <c r="E2" s="71"/>
      <c r="F2" s="71"/>
      <c r="G2" s="71"/>
    </row>
    <row r="3" spans="1:10" ht="30">
      <c r="A3" s="71" t="s">
        <v>79</v>
      </c>
      <c r="B3" s="71"/>
      <c r="C3" s="71"/>
      <c r="D3" s="71"/>
      <c r="E3" s="71"/>
      <c r="F3" s="71"/>
      <c r="G3" s="71"/>
    </row>
    <row r="4" spans="1:10" ht="30">
      <c r="A4" s="71" t="s">
        <v>2</v>
      </c>
      <c r="B4" s="71"/>
      <c r="C4" s="71"/>
      <c r="D4" s="71"/>
      <c r="E4" s="71"/>
      <c r="F4" s="71"/>
      <c r="G4" s="71"/>
    </row>
    <row r="6" spans="1:10" ht="72">
      <c r="A6" s="71" t="s">
        <v>83</v>
      </c>
      <c r="C6" s="71" t="s">
        <v>70</v>
      </c>
      <c r="E6" s="75" t="s">
        <v>111</v>
      </c>
      <c r="G6" s="28" t="s">
        <v>13</v>
      </c>
      <c r="J6" s="3">
        <v>1655829155982</v>
      </c>
    </row>
    <row r="7" spans="1:10" ht="21">
      <c r="A7" s="2" t="s">
        <v>120</v>
      </c>
      <c r="C7" s="3">
        <f>'سرمایه‌گذاری در سهام'!S48</f>
        <v>-215677314431</v>
      </c>
      <c r="E7" s="11">
        <f>C7/C11</f>
        <v>1.0307229601527998</v>
      </c>
      <c r="F7" s="11"/>
      <c r="G7" s="11">
        <f>(C7/$J$6)*100</f>
        <v>-13.025336197990256</v>
      </c>
    </row>
    <row r="8" spans="1:10" ht="21">
      <c r="A8" s="2" t="s">
        <v>121</v>
      </c>
      <c r="C8" s="3">
        <f>'سرمایه‌گذاری در اوراق بهادار'!Q11</f>
        <v>6411591403</v>
      </c>
      <c r="E8" s="11">
        <f>C8/C11</f>
        <v>-3.0641027256970203E-2</v>
      </c>
      <c r="F8" s="11"/>
      <c r="G8" s="11">
        <f t="shared" ref="G8:G10" si="0">(C8/$J$6)*100</f>
        <v>0.38721334141489766</v>
      </c>
    </row>
    <row r="9" spans="1:10" ht="21">
      <c r="A9" s="2" t="s">
        <v>122</v>
      </c>
      <c r="C9" s="3">
        <f>'درآمد سپرده بانکی'!I8</f>
        <v>17144342</v>
      </c>
      <c r="E9" s="11">
        <f>C9/C11</f>
        <v>-8.1932895829734301E-5</v>
      </c>
      <c r="F9" s="11"/>
      <c r="G9" s="11">
        <f t="shared" si="0"/>
        <v>1.0353931707303729E-3</v>
      </c>
    </row>
    <row r="10" spans="1:10" ht="21">
      <c r="A10" s="2" t="s">
        <v>118</v>
      </c>
      <c r="C10" s="66">
        <v>139412566</v>
      </c>
      <c r="E10" s="12">
        <f>C10/C11</f>
        <v>-6.6625334745620205E-4</v>
      </c>
      <c r="G10" s="11">
        <f t="shared" si="0"/>
        <v>8.4195018245901403E-3</v>
      </c>
    </row>
    <row r="11" spans="1:10" ht="19.5" thickBot="1">
      <c r="A11" s="14" t="s">
        <v>113</v>
      </c>
      <c r="C11" s="9">
        <f>SUM(C7:C9)</f>
        <v>-209248578686</v>
      </c>
      <c r="E11" s="16">
        <f>SUM(E7:E9)</f>
        <v>1</v>
      </c>
      <c r="G11" s="16">
        <f>SUM(G7:G9)</f>
        <v>-12.63708746340463</v>
      </c>
    </row>
    <row r="12" spans="1:10" ht="19.5" thickTop="1"/>
    <row r="15" spans="1:10">
      <c r="C15" s="24"/>
      <c r="D15" s="23"/>
      <c r="E15" s="23"/>
      <c r="F15" s="23"/>
    </row>
    <row r="16" spans="1:10">
      <c r="C16" s="24"/>
      <c r="D16" s="23"/>
      <c r="E16" s="23"/>
      <c r="F16" s="23"/>
    </row>
    <row r="17" spans="3:6">
      <c r="C17" s="23"/>
      <c r="D17" s="23"/>
      <c r="E17" s="54"/>
      <c r="F17" s="23"/>
    </row>
    <row r="18" spans="3:6">
      <c r="C18" s="23"/>
      <c r="D18" s="23"/>
      <c r="E18" s="67"/>
      <c r="F18" s="23"/>
    </row>
    <row r="19" spans="3:6">
      <c r="C19" s="23"/>
      <c r="D19" s="23"/>
      <c r="E19" s="67"/>
      <c r="F19" s="23"/>
    </row>
    <row r="20" spans="3:6">
      <c r="C20" s="23"/>
      <c r="D20" s="23"/>
      <c r="E20" s="54"/>
      <c r="F20" s="23"/>
    </row>
    <row r="21" spans="3:6">
      <c r="C21" s="23"/>
      <c r="D21" s="23"/>
      <c r="E21" s="67"/>
      <c r="F21" s="23"/>
    </row>
    <row r="22" spans="3:6">
      <c r="C22" s="24"/>
      <c r="D22" s="23"/>
      <c r="E22" s="67"/>
      <c r="F22" s="23"/>
    </row>
    <row r="23" spans="3:6">
      <c r="C23" s="23"/>
      <c r="D23" s="23"/>
      <c r="E23" s="68"/>
      <c r="F23" s="23"/>
    </row>
    <row r="24" spans="3:6">
      <c r="C24" s="23"/>
      <c r="D24" s="23"/>
      <c r="E24" s="23"/>
      <c r="F24" s="23"/>
    </row>
    <row r="25" spans="3:6">
      <c r="C25" s="23"/>
      <c r="D25" s="23"/>
      <c r="E25" s="23"/>
      <c r="F25" s="23"/>
    </row>
    <row r="26" spans="3:6">
      <c r="C26" s="23"/>
      <c r="D26" s="23"/>
      <c r="E26" s="23"/>
      <c r="F26" s="23"/>
    </row>
    <row r="27" spans="3:6">
      <c r="C27" s="23"/>
      <c r="D27" s="23"/>
      <c r="E27" s="23"/>
      <c r="F27" s="23"/>
    </row>
    <row r="28" spans="3:6">
      <c r="C28" s="23"/>
      <c r="D28" s="23"/>
      <c r="E28" s="23"/>
      <c r="F28" s="23"/>
    </row>
    <row r="29" spans="3:6">
      <c r="C29" s="23"/>
      <c r="D29" s="23"/>
      <c r="E29" s="23"/>
      <c r="F29" s="23"/>
    </row>
    <row r="30" spans="3:6">
      <c r="C30" s="23"/>
      <c r="D30" s="23"/>
      <c r="E30" s="23"/>
      <c r="F30" s="23"/>
    </row>
    <row r="31" spans="3:6">
      <c r="C31" s="23"/>
      <c r="D31" s="23"/>
      <c r="E31" s="23"/>
      <c r="F31" s="23"/>
    </row>
  </sheetData>
  <mergeCells count="6">
    <mergeCell ref="A3:G3"/>
    <mergeCell ref="A2:G2"/>
    <mergeCell ref="A6"/>
    <mergeCell ref="C6"/>
    <mergeCell ref="E6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workbookViewId="0">
      <selection activeCell="E17" sqref="E17"/>
    </sheetView>
  </sheetViews>
  <sheetFormatPr defaultRowHeight="18.75"/>
  <cols>
    <col min="1" max="1" width="35" style="1" customWidth="1"/>
    <col min="2" max="2" width="1" style="1" customWidth="1"/>
    <col min="3" max="3" width="14.42578125" style="1" customWidth="1"/>
    <col min="4" max="4" width="1" style="1" customWidth="1"/>
    <col min="5" max="5" width="13.7109375" style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21.140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spans="1:37" ht="30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spans="1:37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6" spans="1:37" ht="30">
      <c r="A6" s="72" t="s">
        <v>46</v>
      </c>
      <c r="B6" s="72" t="s">
        <v>46</v>
      </c>
      <c r="C6" s="72" t="s">
        <v>46</v>
      </c>
      <c r="D6" s="72" t="s">
        <v>46</v>
      </c>
      <c r="E6" s="72" t="s">
        <v>46</v>
      </c>
      <c r="F6" s="72" t="s">
        <v>46</v>
      </c>
      <c r="G6" s="72" t="s">
        <v>46</v>
      </c>
      <c r="H6" s="72" t="s">
        <v>46</v>
      </c>
      <c r="I6" s="72" t="s">
        <v>46</v>
      </c>
      <c r="J6" s="72" t="s">
        <v>46</v>
      </c>
      <c r="K6" s="72" t="s">
        <v>46</v>
      </c>
      <c r="L6" s="72" t="s">
        <v>46</v>
      </c>
      <c r="M6" s="72" t="s">
        <v>46</v>
      </c>
      <c r="O6" s="72" t="s">
        <v>4</v>
      </c>
      <c r="P6" s="72" t="s">
        <v>4</v>
      </c>
      <c r="Q6" s="72" t="s">
        <v>4</v>
      </c>
      <c r="R6" s="72" t="s">
        <v>4</v>
      </c>
      <c r="S6" s="72" t="s">
        <v>4</v>
      </c>
      <c r="U6" s="72" t="s">
        <v>5</v>
      </c>
      <c r="V6" s="72" t="s">
        <v>5</v>
      </c>
      <c r="W6" s="72" t="s">
        <v>5</v>
      </c>
      <c r="X6" s="72" t="s">
        <v>5</v>
      </c>
      <c r="Y6" s="72" t="s">
        <v>5</v>
      </c>
      <c r="Z6" s="72" t="s">
        <v>5</v>
      </c>
      <c r="AA6" s="72" t="s">
        <v>5</v>
      </c>
      <c r="AC6" s="72" t="s">
        <v>6</v>
      </c>
      <c r="AD6" s="72" t="s">
        <v>6</v>
      </c>
      <c r="AE6" s="72" t="s">
        <v>6</v>
      </c>
      <c r="AF6" s="72" t="s">
        <v>6</v>
      </c>
      <c r="AG6" s="72" t="s">
        <v>6</v>
      </c>
      <c r="AH6" s="72" t="s">
        <v>6</v>
      </c>
      <c r="AI6" s="72" t="s">
        <v>6</v>
      </c>
      <c r="AJ6" s="72" t="s">
        <v>6</v>
      </c>
      <c r="AK6" s="72" t="s">
        <v>6</v>
      </c>
    </row>
    <row r="7" spans="1:37" ht="30">
      <c r="A7" s="71" t="s">
        <v>47</v>
      </c>
      <c r="C7" s="74" t="s">
        <v>48</v>
      </c>
      <c r="E7" s="74" t="s">
        <v>49</v>
      </c>
      <c r="G7" s="71" t="s">
        <v>50</v>
      </c>
      <c r="I7" s="71" t="s">
        <v>51</v>
      </c>
      <c r="K7" s="71" t="s">
        <v>52</v>
      </c>
      <c r="M7" s="71" t="s">
        <v>45</v>
      </c>
      <c r="O7" s="71" t="s">
        <v>7</v>
      </c>
      <c r="Q7" s="71" t="s">
        <v>8</v>
      </c>
      <c r="S7" s="71" t="s">
        <v>9</v>
      </c>
      <c r="U7" s="71" t="s">
        <v>10</v>
      </c>
      <c r="V7" s="71" t="s">
        <v>10</v>
      </c>
      <c r="W7" s="71" t="s">
        <v>10</v>
      </c>
      <c r="Y7" s="71" t="s">
        <v>11</v>
      </c>
      <c r="Z7" s="71" t="s">
        <v>11</v>
      </c>
      <c r="AA7" s="71" t="s">
        <v>11</v>
      </c>
      <c r="AC7" s="71" t="s">
        <v>7</v>
      </c>
      <c r="AE7" s="71" t="s">
        <v>53</v>
      </c>
      <c r="AG7" s="71" t="s">
        <v>8</v>
      </c>
      <c r="AI7" s="71" t="s">
        <v>9</v>
      </c>
      <c r="AK7" s="75" t="s">
        <v>13</v>
      </c>
    </row>
    <row r="8" spans="1:37" ht="30">
      <c r="A8" s="71" t="s">
        <v>47</v>
      </c>
      <c r="C8" s="74" t="s">
        <v>48</v>
      </c>
      <c r="E8" s="74" t="s">
        <v>49</v>
      </c>
      <c r="G8" s="71" t="s">
        <v>50</v>
      </c>
      <c r="I8" s="71" t="s">
        <v>51</v>
      </c>
      <c r="K8" s="71" t="s">
        <v>52</v>
      </c>
      <c r="M8" s="71" t="s">
        <v>45</v>
      </c>
      <c r="O8" s="71" t="s">
        <v>7</v>
      </c>
      <c r="Q8" s="71" t="s">
        <v>8</v>
      </c>
      <c r="S8" s="71" t="s">
        <v>9</v>
      </c>
      <c r="U8" s="71" t="s">
        <v>7</v>
      </c>
      <c r="W8" s="71" t="s">
        <v>8</v>
      </c>
      <c r="Y8" s="71" t="s">
        <v>7</v>
      </c>
      <c r="AA8" s="71" t="s">
        <v>14</v>
      </c>
      <c r="AC8" s="71" t="s">
        <v>7</v>
      </c>
      <c r="AE8" s="71" t="s">
        <v>53</v>
      </c>
      <c r="AG8" s="71" t="s">
        <v>8</v>
      </c>
      <c r="AI8" s="71" t="s">
        <v>9</v>
      </c>
      <c r="AK8" s="75" t="s">
        <v>13</v>
      </c>
    </row>
    <row r="9" spans="1:37" ht="21">
      <c r="A9" s="5" t="s">
        <v>54</v>
      </c>
      <c r="C9" s="1" t="s">
        <v>55</v>
      </c>
      <c r="E9" s="1" t="s">
        <v>55</v>
      </c>
      <c r="G9" s="1" t="s">
        <v>56</v>
      </c>
      <c r="I9" s="1" t="s">
        <v>57</v>
      </c>
      <c r="K9" s="15">
        <v>0</v>
      </c>
      <c r="L9" s="15"/>
      <c r="M9" s="15">
        <v>0</v>
      </c>
      <c r="O9" s="3">
        <v>1700</v>
      </c>
      <c r="Q9" s="3">
        <v>1152808908</v>
      </c>
      <c r="S9" s="3">
        <v>1283148387</v>
      </c>
      <c r="U9" s="15">
        <v>0</v>
      </c>
      <c r="V9" s="15"/>
      <c r="W9" s="15">
        <v>0</v>
      </c>
      <c r="X9" s="15"/>
      <c r="Y9" s="15">
        <v>0</v>
      </c>
      <c r="Z9" s="15"/>
      <c r="AA9" s="15">
        <v>0</v>
      </c>
      <c r="AC9" s="3">
        <v>1700</v>
      </c>
      <c r="AE9" s="3">
        <v>777700</v>
      </c>
      <c r="AG9" s="3">
        <v>1152808908</v>
      </c>
      <c r="AI9" s="3">
        <v>1321850371</v>
      </c>
      <c r="AJ9" s="11"/>
      <c r="AK9" s="11">
        <f>(AI9/$AK$15)*100</f>
        <v>7.9054242383256854E-2</v>
      </c>
    </row>
    <row r="10" spans="1:37" ht="21">
      <c r="A10" s="5" t="s">
        <v>58</v>
      </c>
      <c r="C10" s="1" t="s">
        <v>55</v>
      </c>
      <c r="E10" s="1" t="s">
        <v>55</v>
      </c>
      <c r="G10" s="1" t="s">
        <v>59</v>
      </c>
      <c r="I10" s="1" t="s">
        <v>60</v>
      </c>
      <c r="K10" s="3">
        <v>18.5</v>
      </c>
      <c r="M10" s="3">
        <v>18.5</v>
      </c>
      <c r="O10" s="3">
        <v>250000</v>
      </c>
      <c r="Q10" s="3">
        <v>250029312500</v>
      </c>
      <c r="S10" s="3">
        <v>249954687500</v>
      </c>
      <c r="U10" s="15">
        <v>0</v>
      </c>
      <c r="V10" s="15"/>
      <c r="W10" s="15">
        <v>0</v>
      </c>
      <c r="Y10" s="3">
        <v>50000</v>
      </c>
      <c r="AA10" s="3">
        <v>49990937500</v>
      </c>
      <c r="AC10" s="3">
        <v>200000</v>
      </c>
      <c r="AE10" s="3">
        <v>1000000</v>
      </c>
      <c r="AG10" s="3">
        <v>200023450000</v>
      </c>
      <c r="AI10" s="3">
        <v>199963750000</v>
      </c>
      <c r="AJ10" s="11"/>
      <c r="AK10" s="11">
        <f t="shared" ref="AK10:AK11" si="0">(AI10/$AK$15)*100</f>
        <v>11.958980461915669</v>
      </c>
    </row>
    <row r="11" spans="1:37" ht="21">
      <c r="A11" s="5" t="s">
        <v>61</v>
      </c>
      <c r="C11" s="1" t="s">
        <v>55</v>
      </c>
      <c r="E11" s="1" t="s">
        <v>55</v>
      </c>
      <c r="G11" s="1" t="s">
        <v>62</v>
      </c>
      <c r="I11" s="1" t="s">
        <v>63</v>
      </c>
      <c r="K11" s="3">
        <v>18</v>
      </c>
      <c r="M11" s="3">
        <v>18</v>
      </c>
      <c r="O11" s="15">
        <v>0</v>
      </c>
      <c r="Q11" s="15">
        <v>0</v>
      </c>
      <c r="R11" s="15"/>
      <c r="S11" s="15">
        <v>0</v>
      </c>
      <c r="U11" s="3">
        <v>150000</v>
      </c>
      <c r="W11" s="3">
        <v>150017187500</v>
      </c>
      <c r="Y11" s="15">
        <v>0</v>
      </c>
      <c r="Z11" s="15"/>
      <c r="AA11" s="15">
        <v>0</v>
      </c>
      <c r="AC11" s="3">
        <v>150000</v>
      </c>
      <c r="AE11" s="3">
        <v>1000000</v>
      </c>
      <c r="AG11" s="3">
        <v>150017187500</v>
      </c>
      <c r="AI11" s="3">
        <v>149972812500</v>
      </c>
      <c r="AJ11" s="11"/>
      <c r="AK11" s="11">
        <f t="shared" si="0"/>
        <v>8.9692353464367525</v>
      </c>
    </row>
    <row r="12" spans="1:37" ht="19.5" thickBot="1">
      <c r="A12" s="14" t="s">
        <v>113</v>
      </c>
      <c r="Q12" s="9">
        <f>SUM(Q9:Q11)</f>
        <v>251182121408</v>
      </c>
      <c r="S12" s="9">
        <f>SUM(S9:S11)</f>
        <v>251237835887</v>
      </c>
      <c r="W12" s="9">
        <f>SUM(W9:W11)</f>
        <v>150017187500</v>
      </c>
      <c r="AA12" s="9">
        <f>SUM(AA9:AA11)</f>
        <v>49990937500</v>
      </c>
      <c r="AG12" s="9">
        <f>SUM(AG9:AG11)</f>
        <v>351193446408</v>
      </c>
      <c r="AI12" s="9">
        <f>SUM(AI9:AI11)</f>
        <v>351258412871</v>
      </c>
      <c r="AJ12" s="11"/>
      <c r="AK12" s="16">
        <f>SUM(AK9:AK11)</f>
        <v>21.007270050735677</v>
      </c>
    </row>
    <row r="13" spans="1:37" ht="19.5" thickTop="1"/>
    <row r="15" spans="1:37">
      <c r="AI15" s="3"/>
      <c r="AK15" s="3">
        <v>1672080246613</v>
      </c>
    </row>
    <row r="16" spans="1:37">
      <c r="AI16" s="3"/>
    </row>
    <row r="17" spans="35:35">
      <c r="AI17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S16" sqref="S16"/>
    </sheetView>
  </sheetViews>
  <sheetFormatPr defaultRowHeight="18.75"/>
  <cols>
    <col min="1" max="1" width="22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0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30">
      <c r="A6" s="71" t="s">
        <v>65</v>
      </c>
      <c r="C6" s="71" t="s">
        <v>66</v>
      </c>
      <c r="D6" s="71" t="s">
        <v>66</v>
      </c>
      <c r="E6" s="71" t="s">
        <v>66</v>
      </c>
      <c r="F6" s="71" t="s">
        <v>66</v>
      </c>
      <c r="G6" s="71" t="s">
        <v>66</v>
      </c>
      <c r="H6" s="71" t="s">
        <v>66</v>
      </c>
      <c r="I6" s="71" t="s">
        <v>66</v>
      </c>
      <c r="K6" s="71" t="s">
        <v>4</v>
      </c>
      <c r="M6" s="71" t="s">
        <v>5</v>
      </c>
      <c r="N6" s="71" t="s">
        <v>5</v>
      </c>
      <c r="O6" s="71" t="s">
        <v>5</v>
      </c>
      <c r="Q6" s="71" t="s">
        <v>6</v>
      </c>
      <c r="R6" s="71" t="s">
        <v>6</v>
      </c>
      <c r="S6" s="71" t="s">
        <v>6</v>
      </c>
    </row>
    <row r="7" spans="1:19" ht="30">
      <c r="A7" s="71" t="s">
        <v>65</v>
      </c>
      <c r="C7" s="71" t="s">
        <v>67</v>
      </c>
      <c r="E7" s="71" t="s">
        <v>68</v>
      </c>
      <c r="G7" s="71" t="s">
        <v>69</v>
      </c>
      <c r="I7" s="71" t="s">
        <v>52</v>
      </c>
      <c r="K7" s="71" t="s">
        <v>70</v>
      </c>
      <c r="M7" s="71" t="s">
        <v>71</v>
      </c>
      <c r="O7" s="71" t="s">
        <v>72</v>
      </c>
      <c r="Q7" s="71" t="s">
        <v>70</v>
      </c>
      <c r="S7" s="71" t="s">
        <v>64</v>
      </c>
    </row>
    <row r="8" spans="1:19" ht="21">
      <c r="A8" s="2" t="s">
        <v>73</v>
      </c>
      <c r="C8" s="1" t="s">
        <v>74</v>
      </c>
      <c r="E8" s="1" t="s">
        <v>75</v>
      </c>
      <c r="G8" s="1" t="s">
        <v>76</v>
      </c>
      <c r="I8" s="3">
        <v>0</v>
      </c>
      <c r="K8" s="3">
        <v>20000000</v>
      </c>
      <c r="M8" s="3">
        <v>0</v>
      </c>
      <c r="O8" s="3">
        <v>0</v>
      </c>
      <c r="Q8" s="3">
        <v>20000000</v>
      </c>
      <c r="S8" s="11">
        <v>1.1961148420066806E-3</v>
      </c>
    </row>
    <row r="9" spans="1:19" ht="21">
      <c r="A9" s="2" t="s">
        <v>73</v>
      </c>
      <c r="C9" s="1" t="s">
        <v>77</v>
      </c>
      <c r="E9" s="1" t="s">
        <v>78</v>
      </c>
      <c r="G9" s="1" t="s">
        <v>76</v>
      </c>
      <c r="I9" s="3">
        <v>0</v>
      </c>
      <c r="K9" s="3">
        <v>4034022634</v>
      </c>
      <c r="M9" s="3">
        <v>401623773613</v>
      </c>
      <c r="O9" s="3">
        <v>358931788416</v>
      </c>
      <c r="Q9" s="3">
        <v>46726007831</v>
      </c>
      <c r="S9" s="11">
        <v>2.7944835737189742</v>
      </c>
    </row>
    <row r="10" spans="1:19" ht="19.5" thickBot="1">
      <c r="K10" s="9">
        <f>SUM(K8:K9)</f>
        <v>4054022634</v>
      </c>
      <c r="M10" s="9">
        <f>SUM(M8:M9)</f>
        <v>401623773613</v>
      </c>
      <c r="O10" s="9">
        <f>SUM(O8:O9)</f>
        <v>358931788416</v>
      </c>
      <c r="Q10" s="9">
        <f>SUM(Q8:Q9)</f>
        <v>46746007831</v>
      </c>
      <c r="S10" s="16">
        <f>SUM(S8:S9)</f>
        <v>2.7956796885609809</v>
      </c>
    </row>
    <row r="11" spans="1:19" ht="19.5" thickTop="1"/>
    <row r="12" spans="1:19" ht="19.5" thickBot="1"/>
    <row r="13" spans="1:19">
      <c r="S13" s="17"/>
    </row>
    <row r="14" spans="1:19" ht="19.5" thickBot="1">
      <c r="S14" s="18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workbookViewId="0">
      <selection activeCell="O8" sqref="O8:O9"/>
    </sheetView>
  </sheetViews>
  <sheetFormatPr defaultRowHeight="18.75"/>
  <cols>
    <col min="1" max="1" width="30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hidden="1" customWidth="1"/>
    <col min="12" max="12" width="1" style="1" customWidth="1"/>
    <col min="13" max="13" width="16.140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85546875" style="1" hidden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0">
      <c r="A3" s="71" t="s">
        <v>79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30">
      <c r="A6" s="72" t="s">
        <v>80</v>
      </c>
      <c r="B6" s="72" t="s">
        <v>80</v>
      </c>
      <c r="C6" s="72" t="s">
        <v>80</v>
      </c>
      <c r="D6" s="72" t="s">
        <v>80</v>
      </c>
      <c r="E6" s="72" t="s">
        <v>80</v>
      </c>
      <c r="F6" s="72" t="s">
        <v>80</v>
      </c>
      <c r="G6" s="72" t="s">
        <v>80</v>
      </c>
      <c r="I6" s="72" t="s">
        <v>81</v>
      </c>
      <c r="J6" s="72" t="s">
        <v>81</v>
      </c>
      <c r="K6" s="72" t="s">
        <v>81</v>
      </c>
      <c r="L6" s="72" t="s">
        <v>81</v>
      </c>
      <c r="M6" s="72" t="s">
        <v>81</v>
      </c>
      <c r="O6" s="76" t="s">
        <v>82</v>
      </c>
      <c r="P6" s="76" t="s">
        <v>82</v>
      </c>
      <c r="Q6" s="76" t="s">
        <v>82</v>
      </c>
      <c r="R6" s="76" t="s">
        <v>82</v>
      </c>
      <c r="S6" s="76" t="s">
        <v>82</v>
      </c>
    </row>
    <row r="7" spans="1:19" ht="30">
      <c r="A7" s="71" t="s">
        <v>83</v>
      </c>
      <c r="C7" s="71" t="s">
        <v>84</v>
      </c>
      <c r="E7" s="71" t="s">
        <v>51</v>
      </c>
      <c r="G7" s="71" t="s">
        <v>52</v>
      </c>
      <c r="I7" s="71" t="s">
        <v>85</v>
      </c>
      <c r="K7" s="71" t="s">
        <v>86</v>
      </c>
      <c r="M7" s="71" t="s">
        <v>87</v>
      </c>
      <c r="O7" s="71" t="s">
        <v>85</v>
      </c>
      <c r="Q7" s="71" t="s">
        <v>86</v>
      </c>
      <c r="S7" s="71" t="s">
        <v>87</v>
      </c>
    </row>
    <row r="8" spans="1:19" ht="21">
      <c r="A8" s="2" t="s">
        <v>58</v>
      </c>
      <c r="C8" s="1" t="s">
        <v>88</v>
      </c>
      <c r="E8" s="1" t="s">
        <v>60</v>
      </c>
      <c r="G8" s="20">
        <v>0.15</v>
      </c>
      <c r="I8" s="3">
        <v>3853267517</v>
      </c>
      <c r="K8" s="1" t="s">
        <v>88</v>
      </c>
      <c r="M8" s="3">
        <v>3853267517</v>
      </c>
      <c r="O8" s="3">
        <v>5311239267</v>
      </c>
      <c r="Q8" s="1" t="s">
        <v>88</v>
      </c>
      <c r="S8" s="3">
        <v>3853267517</v>
      </c>
    </row>
    <row r="9" spans="1:19" ht="21">
      <c r="A9" s="2" t="s">
        <v>61</v>
      </c>
      <c r="C9" s="1" t="s">
        <v>88</v>
      </c>
      <c r="E9" s="1" t="s">
        <v>63</v>
      </c>
      <c r="G9" s="20">
        <v>0.18</v>
      </c>
      <c r="I9" s="3">
        <v>1104398832</v>
      </c>
      <c r="K9" s="1" t="s">
        <v>88</v>
      </c>
      <c r="M9" s="3">
        <v>1104398832</v>
      </c>
      <c r="O9" s="3">
        <v>1104398832</v>
      </c>
      <c r="Q9" s="1" t="s">
        <v>88</v>
      </c>
      <c r="S9" s="3">
        <v>1104398832</v>
      </c>
    </row>
    <row r="10" spans="1:19" ht="21">
      <c r="A10" s="2" t="s">
        <v>73</v>
      </c>
      <c r="C10" s="3">
        <v>17</v>
      </c>
      <c r="E10" s="1" t="s">
        <v>88</v>
      </c>
      <c r="G10" s="19">
        <v>0.1</v>
      </c>
      <c r="I10" s="3">
        <v>17130782</v>
      </c>
      <c r="K10" s="3">
        <v>0</v>
      </c>
      <c r="M10" s="3">
        <v>17130782</v>
      </c>
      <c r="O10" s="3">
        <v>17144342</v>
      </c>
      <c r="Q10" s="3">
        <v>0</v>
      </c>
      <c r="S10" s="3">
        <v>17144342</v>
      </c>
    </row>
    <row r="11" spans="1:19" ht="19.5" thickBot="1">
      <c r="A11" s="10" t="s">
        <v>113</v>
      </c>
      <c r="I11" s="9">
        <f>SUM(I8:I10)</f>
        <v>4974797131</v>
      </c>
      <c r="M11" s="9">
        <f>SUM(M8:M10)</f>
        <v>4974797131</v>
      </c>
      <c r="O11" s="9">
        <f>SUM(O8:O10)</f>
        <v>6432782441</v>
      </c>
      <c r="S11" s="9">
        <f>SUM(S8:S10)</f>
        <v>4974810691</v>
      </c>
    </row>
    <row r="12" spans="1:19" ht="19.5" thickTop="1"/>
    <row r="13" spans="1:19">
      <c r="Q13" s="3"/>
    </row>
    <row r="15" spans="1:19">
      <c r="Q1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rightToLeft="1" workbookViewId="0">
      <selection activeCell="S18" sqref="S18"/>
    </sheetView>
  </sheetViews>
  <sheetFormatPr defaultRowHeight="18.75"/>
  <cols>
    <col min="1" max="1" width="30.85546875" style="1" customWidth="1"/>
    <col min="2" max="2" width="1" style="1" customWidth="1"/>
    <col min="3" max="3" width="15.42578125" style="1" bestFit="1" customWidth="1"/>
    <col min="4" max="4" width="1" style="1" customWidth="1"/>
    <col min="5" max="5" width="24.7109375" style="1" customWidth="1"/>
    <col min="6" max="6" width="1" style="1" customWidth="1"/>
    <col min="7" max="7" width="19.85546875" style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0">
      <c r="A3" s="71" t="s">
        <v>79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30">
      <c r="A6" s="71" t="s">
        <v>3</v>
      </c>
      <c r="C6" s="72" t="s">
        <v>89</v>
      </c>
      <c r="D6" s="72" t="s">
        <v>89</v>
      </c>
      <c r="E6" s="72" t="s">
        <v>89</v>
      </c>
      <c r="F6" s="72" t="s">
        <v>89</v>
      </c>
      <c r="G6" s="72" t="s">
        <v>89</v>
      </c>
      <c r="I6" s="72" t="s">
        <v>81</v>
      </c>
      <c r="J6" s="72" t="s">
        <v>81</v>
      </c>
      <c r="K6" s="72" t="s">
        <v>81</v>
      </c>
      <c r="L6" s="72" t="s">
        <v>81</v>
      </c>
      <c r="M6" s="72" t="s">
        <v>81</v>
      </c>
      <c r="O6" s="72" t="s">
        <v>82</v>
      </c>
      <c r="P6" s="72" t="s">
        <v>82</v>
      </c>
      <c r="Q6" s="72" t="s">
        <v>82</v>
      </c>
      <c r="R6" s="72" t="s">
        <v>82</v>
      </c>
      <c r="S6" s="72" t="s">
        <v>82</v>
      </c>
    </row>
    <row r="7" spans="1:19" s="21" customFormat="1" ht="19.5">
      <c r="A7" s="71" t="s">
        <v>3</v>
      </c>
      <c r="C7" s="77" t="s">
        <v>90</v>
      </c>
      <c r="E7" s="78" t="s">
        <v>91</v>
      </c>
      <c r="G7" s="78" t="s">
        <v>92</v>
      </c>
      <c r="I7" s="77" t="s">
        <v>93</v>
      </c>
      <c r="K7" s="77" t="s">
        <v>86</v>
      </c>
      <c r="M7" s="77" t="s">
        <v>94</v>
      </c>
      <c r="O7" s="77" t="s">
        <v>93</v>
      </c>
      <c r="Q7" s="77" t="s">
        <v>86</v>
      </c>
      <c r="S7" s="77" t="s">
        <v>94</v>
      </c>
    </row>
    <row r="8" spans="1:19" ht="21">
      <c r="A8" s="5" t="s">
        <v>22</v>
      </c>
      <c r="C8" s="1" t="s">
        <v>95</v>
      </c>
      <c r="E8" s="3">
        <v>2109652</v>
      </c>
      <c r="G8" s="3">
        <v>140</v>
      </c>
      <c r="I8" s="3">
        <v>295351280</v>
      </c>
      <c r="K8" s="3">
        <v>18222187</v>
      </c>
      <c r="M8" s="3">
        <v>277129093</v>
      </c>
      <c r="O8" s="3">
        <v>295351280</v>
      </c>
      <c r="Q8" s="3">
        <v>18222187</v>
      </c>
      <c r="S8" s="3">
        <v>277129093</v>
      </c>
    </row>
    <row r="9" spans="1:19" ht="21">
      <c r="A9" s="5" t="s">
        <v>37</v>
      </c>
      <c r="C9" s="1" t="s">
        <v>96</v>
      </c>
      <c r="E9" s="3">
        <v>500000</v>
      </c>
      <c r="G9" s="3">
        <v>61</v>
      </c>
      <c r="I9" s="3">
        <v>30500000</v>
      </c>
      <c r="K9" s="3">
        <v>1338245</v>
      </c>
      <c r="M9" s="3">
        <v>29161755</v>
      </c>
      <c r="O9" s="3">
        <v>30500000</v>
      </c>
      <c r="Q9" s="3">
        <v>1338245</v>
      </c>
      <c r="S9" s="3">
        <v>29161755</v>
      </c>
    </row>
    <row r="10" spans="1:19" ht="21">
      <c r="A10" s="5" t="s">
        <v>34</v>
      </c>
      <c r="C10" s="1" t="s">
        <v>97</v>
      </c>
      <c r="E10" s="3">
        <v>3095884</v>
      </c>
      <c r="G10" s="3">
        <v>11</v>
      </c>
      <c r="I10" s="3">
        <v>34054724</v>
      </c>
      <c r="K10" s="3">
        <v>2101063</v>
      </c>
      <c r="M10" s="3">
        <v>31953661</v>
      </c>
      <c r="O10" s="3">
        <v>34054724</v>
      </c>
      <c r="Q10" s="3">
        <v>2101063</v>
      </c>
      <c r="S10" s="3">
        <v>31953661</v>
      </c>
    </row>
    <row r="11" spans="1:19" ht="21">
      <c r="A11" s="5" t="s">
        <v>19</v>
      </c>
      <c r="C11" s="1" t="s">
        <v>98</v>
      </c>
      <c r="E11" s="3">
        <v>2800000</v>
      </c>
      <c r="G11" s="3">
        <v>2270</v>
      </c>
      <c r="I11" s="3">
        <v>6356000000</v>
      </c>
      <c r="K11" s="3">
        <v>395974310</v>
      </c>
      <c r="M11" s="3">
        <v>5960025690</v>
      </c>
      <c r="O11" s="3">
        <v>6356000000</v>
      </c>
      <c r="Q11" s="3">
        <v>395974310</v>
      </c>
      <c r="S11" s="3">
        <v>5960025690</v>
      </c>
    </row>
    <row r="12" spans="1:19" s="23" customFormat="1" ht="21">
      <c r="A12" s="38" t="s">
        <v>99</v>
      </c>
      <c r="C12" s="23" t="s">
        <v>100</v>
      </c>
      <c r="E12" s="24">
        <v>1239097</v>
      </c>
      <c r="G12" s="24">
        <v>243</v>
      </c>
      <c r="I12" s="25">
        <v>0</v>
      </c>
      <c r="K12" s="25">
        <v>0</v>
      </c>
      <c r="M12" s="25">
        <v>0</v>
      </c>
      <c r="O12" s="24">
        <v>301100571</v>
      </c>
      <c r="Q12" s="24">
        <v>13587926</v>
      </c>
      <c r="S12" s="24">
        <v>287512645</v>
      </c>
    </row>
    <row r="13" spans="1:19" ht="21">
      <c r="A13" s="5" t="s">
        <v>33</v>
      </c>
      <c r="C13" s="1" t="s">
        <v>101</v>
      </c>
      <c r="E13" s="3">
        <v>2100000</v>
      </c>
      <c r="G13" s="3">
        <v>4</v>
      </c>
      <c r="I13" s="3">
        <v>8400000</v>
      </c>
      <c r="K13" s="3">
        <v>518252</v>
      </c>
      <c r="M13" s="3">
        <v>7881748</v>
      </c>
      <c r="O13" s="3">
        <v>8400000</v>
      </c>
      <c r="Q13" s="3">
        <v>518252</v>
      </c>
      <c r="S13" s="3">
        <v>7881748</v>
      </c>
    </row>
    <row r="14" spans="1:19" ht="21">
      <c r="A14" s="5" t="s">
        <v>17</v>
      </c>
      <c r="C14" s="1" t="s">
        <v>101</v>
      </c>
      <c r="E14" s="3">
        <v>50125053</v>
      </c>
      <c r="G14" s="3">
        <v>130</v>
      </c>
      <c r="I14" s="3">
        <v>6516256890</v>
      </c>
      <c r="K14" s="3">
        <v>17803981</v>
      </c>
      <c r="M14" s="3">
        <v>6498452909</v>
      </c>
      <c r="O14" s="3">
        <v>6516256890</v>
      </c>
      <c r="Q14" s="3">
        <v>17803981</v>
      </c>
      <c r="S14" s="3">
        <v>6498452909</v>
      </c>
    </row>
    <row r="15" spans="1:19" ht="21">
      <c r="A15" s="5" t="s">
        <v>16</v>
      </c>
      <c r="C15" s="1" t="s">
        <v>101</v>
      </c>
      <c r="E15" s="3">
        <v>56020001</v>
      </c>
      <c r="G15" s="3">
        <v>58</v>
      </c>
      <c r="I15" s="3">
        <v>3249160058</v>
      </c>
      <c r="K15" s="15">
        <v>0</v>
      </c>
      <c r="M15" s="3">
        <v>3249160058</v>
      </c>
      <c r="O15" s="3">
        <v>3249160058</v>
      </c>
      <c r="Q15" s="15">
        <v>0</v>
      </c>
      <c r="S15" s="3">
        <v>3249160058</v>
      </c>
    </row>
    <row r="16" spans="1:19" ht="21">
      <c r="A16" s="5" t="s">
        <v>36</v>
      </c>
      <c r="C16" s="1" t="s">
        <v>102</v>
      </c>
      <c r="E16" s="3">
        <v>1372730</v>
      </c>
      <c r="G16" s="3">
        <v>100</v>
      </c>
      <c r="I16" s="3">
        <v>137273000</v>
      </c>
      <c r="K16" s="15">
        <v>0</v>
      </c>
      <c r="M16" s="3">
        <v>137273000</v>
      </c>
      <c r="O16" s="3">
        <v>137273000</v>
      </c>
      <c r="Q16" s="15">
        <v>0</v>
      </c>
      <c r="S16" s="3">
        <v>137273000</v>
      </c>
    </row>
    <row r="17" spans="1:19" ht="21">
      <c r="A17" s="5" t="s">
        <v>44</v>
      </c>
      <c r="C17" s="1" t="s">
        <v>103</v>
      </c>
      <c r="E17" s="3">
        <v>220000</v>
      </c>
      <c r="G17" s="3">
        <v>4332</v>
      </c>
      <c r="I17" s="3">
        <v>953040000</v>
      </c>
      <c r="K17" s="3">
        <v>41219292</v>
      </c>
      <c r="M17" s="3">
        <v>911820708</v>
      </c>
      <c r="O17" s="3">
        <v>953040000</v>
      </c>
      <c r="Q17" s="3">
        <v>41219292</v>
      </c>
      <c r="S17" s="3">
        <v>911820708</v>
      </c>
    </row>
    <row r="18" spans="1:19" ht="19.5" thickBot="1">
      <c r="A18" s="14" t="s">
        <v>113</v>
      </c>
      <c r="I18" s="9">
        <f>SUM(I8:I17)</f>
        <v>17580035952</v>
      </c>
      <c r="K18" s="9">
        <f>SUM(K8:K17)</f>
        <v>477177330</v>
      </c>
      <c r="M18" s="9">
        <f>SUM(M8:M17)</f>
        <v>17102858622</v>
      </c>
      <c r="O18" s="9">
        <f>SUM(O8:O17)</f>
        <v>17881136523</v>
      </c>
      <c r="Q18" s="9">
        <f>SUM(Q8:Q17)</f>
        <v>490765256</v>
      </c>
      <c r="S18" s="9">
        <f>SUM(S8:S17)</f>
        <v>17390371267</v>
      </c>
    </row>
    <row r="19" spans="1:19" ht="19.5" thickTop="1"/>
    <row r="20" spans="1:19">
      <c r="O20" s="3"/>
      <c r="Q20" s="4"/>
      <c r="S20" s="3"/>
    </row>
    <row r="21" spans="1:19">
      <c r="Q21" s="3"/>
    </row>
    <row r="22" spans="1:19">
      <c r="Q22" s="3"/>
    </row>
    <row r="23" spans="1:19">
      <c r="Q23" s="2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4"/>
  <sheetViews>
    <sheetView rightToLeft="1" topLeftCell="A13" workbookViewId="0">
      <selection activeCell="Q36" sqref="Q36"/>
    </sheetView>
  </sheetViews>
  <sheetFormatPr defaultRowHeight="18.75"/>
  <cols>
    <col min="1" max="1" width="39.42578125" style="6" customWidth="1"/>
    <col min="2" max="2" width="1" style="1" customWidth="1"/>
    <col min="3" max="3" width="11" style="1" bestFit="1" customWidth="1"/>
    <col min="4" max="4" width="1" style="1" customWidth="1"/>
    <col min="5" max="5" width="17.7109375" style="46" bestFit="1" customWidth="1"/>
    <col min="6" max="6" width="1" style="46" customWidth="1"/>
    <col min="7" max="7" width="17.42578125" style="46" bestFit="1" customWidth="1"/>
    <col min="8" max="8" width="1" style="1" customWidth="1"/>
    <col min="9" max="9" width="29" style="46" customWidth="1"/>
    <col min="10" max="10" width="1" style="1" customWidth="1"/>
    <col min="11" max="11" width="11.7109375" style="1" bestFit="1" customWidth="1"/>
    <col min="12" max="12" width="1" style="1" customWidth="1"/>
    <col min="13" max="13" width="18.42578125" style="46" bestFit="1" customWidth="1"/>
    <col min="14" max="14" width="1" style="1" customWidth="1"/>
    <col min="15" max="15" width="18.5703125" style="46" bestFit="1" customWidth="1"/>
    <col min="16" max="16" width="1" style="1" customWidth="1"/>
    <col min="17" max="17" width="28.28515625" style="46" customWidth="1"/>
    <col min="18" max="18" width="1" style="1" customWidth="1"/>
    <col min="19" max="19" width="21.140625" style="26" customWidth="1"/>
    <col min="20" max="20" width="15.7109375" style="1" bestFit="1" customWidth="1"/>
    <col min="21" max="21" width="16" style="1" bestFit="1" customWidth="1"/>
    <col min="22" max="22" width="22" style="39" bestFit="1" customWidth="1"/>
    <col min="23" max="16384" width="9.140625" style="1"/>
  </cols>
  <sheetData>
    <row r="2" spans="1:22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2" ht="30">
      <c r="A3" s="71" t="s">
        <v>79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2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22" ht="30">
      <c r="A6" s="69" t="s">
        <v>3</v>
      </c>
      <c r="C6" s="72" t="s">
        <v>81</v>
      </c>
      <c r="D6" s="72" t="s">
        <v>81</v>
      </c>
      <c r="E6" s="72" t="s">
        <v>81</v>
      </c>
      <c r="F6" s="72" t="s">
        <v>81</v>
      </c>
      <c r="G6" s="72" t="s">
        <v>81</v>
      </c>
      <c r="H6" s="72" t="s">
        <v>81</v>
      </c>
      <c r="I6" s="72" t="s">
        <v>81</v>
      </c>
      <c r="K6" s="72" t="s">
        <v>82</v>
      </c>
      <c r="L6" s="72" t="s">
        <v>82</v>
      </c>
      <c r="M6" s="72" t="s">
        <v>82</v>
      </c>
      <c r="N6" s="72" t="s">
        <v>82</v>
      </c>
      <c r="O6" s="72" t="s">
        <v>82</v>
      </c>
      <c r="P6" s="72" t="s">
        <v>82</v>
      </c>
      <c r="Q6" s="72" t="s">
        <v>82</v>
      </c>
      <c r="T6" s="3"/>
    </row>
    <row r="7" spans="1:22" ht="36.75" customHeight="1">
      <c r="A7" s="70" t="s">
        <v>3</v>
      </c>
      <c r="C7" s="72" t="s">
        <v>7</v>
      </c>
      <c r="E7" s="72" t="s">
        <v>104</v>
      </c>
      <c r="G7" s="72" t="s">
        <v>105</v>
      </c>
      <c r="I7" s="76" t="s">
        <v>106</v>
      </c>
      <c r="K7" s="72" t="s">
        <v>7</v>
      </c>
      <c r="M7" s="72" t="s">
        <v>104</v>
      </c>
      <c r="O7" s="72" t="s">
        <v>105</v>
      </c>
      <c r="Q7" s="76" t="s">
        <v>106</v>
      </c>
    </row>
    <row r="8" spans="1:22" ht="21">
      <c r="A8" s="5" t="s">
        <v>24</v>
      </c>
      <c r="C8" s="3">
        <v>40619240</v>
      </c>
      <c r="E8" s="47">
        <v>95533296365</v>
      </c>
      <c r="G8" s="47">
        <v>115539738723</v>
      </c>
      <c r="I8" s="43">
        <v>-20006442357</v>
      </c>
      <c r="J8" s="26"/>
      <c r="K8" s="26">
        <v>40619240</v>
      </c>
      <c r="L8" s="26"/>
      <c r="M8" s="43">
        <v>95533296365</v>
      </c>
      <c r="N8" s="26"/>
      <c r="O8" s="43">
        <f>Q8-M8</f>
        <v>-121011533946</v>
      </c>
      <c r="P8" s="26"/>
      <c r="Q8" s="43">
        <v>-25478237581</v>
      </c>
      <c r="T8" s="26"/>
    </row>
    <row r="9" spans="1:22" ht="21">
      <c r="A9" s="5" t="s">
        <v>22</v>
      </c>
      <c r="C9" s="3">
        <v>2109652</v>
      </c>
      <c r="E9" s="47">
        <v>46828233411</v>
      </c>
      <c r="G9" s="47">
        <v>52909822166</v>
      </c>
      <c r="I9" s="43">
        <v>-6081588754</v>
      </c>
      <c r="J9" s="26"/>
      <c r="K9" s="26">
        <v>2109652</v>
      </c>
      <c r="L9" s="26"/>
      <c r="M9" s="43">
        <v>46828233411</v>
      </c>
      <c r="N9" s="26"/>
      <c r="O9" s="43">
        <f t="shared" ref="O9:O37" si="0">Q9-M9</f>
        <v>-55992558535</v>
      </c>
      <c r="P9" s="26"/>
      <c r="Q9" s="43">
        <v>-9164325124</v>
      </c>
    </row>
    <row r="10" spans="1:22" ht="21">
      <c r="A10" s="5" t="s">
        <v>37</v>
      </c>
      <c r="C10" s="3">
        <v>2800000</v>
      </c>
      <c r="E10" s="47">
        <v>21264717600</v>
      </c>
      <c r="G10" s="47">
        <v>23809847708</v>
      </c>
      <c r="I10" s="43">
        <v>-2545130108</v>
      </c>
      <c r="J10" s="26"/>
      <c r="K10" s="26">
        <v>2800000</v>
      </c>
      <c r="L10" s="26"/>
      <c r="M10" s="43">
        <v>21264717600</v>
      </c>
      <c r="N10" s="26"/>
      <c r="O10" s="43">
        <f t="shared" si="0"/>
        <v>-23809847708</v>
      </c>
      <c r="P10" s="26"/>
      <c r="Q10" s="43">
        <v>-2545130108</v>
      </c>
    </row>
    <row r="11" spans="1:22" ht="21">
      <c r="A11" s="5" t="s">
        <v>34</v>
      </c>
      <c r="C11" s="3">
        <v>3095884</v>
      </c>
      <c r="E11" s="47">
        <v>28958931442</v>
      </c>
      <c r="G11" s="47">
        <v>38529842897</v>
      </c>
      <c r="I11" s="43">
        <v>-9570911454</v>
      </c>
      <c r="J11" s="26"/>
      <c r="K11" s="26">
        <v>3095884</v>
      </c>
      <c r="L11" s="26"/>
      <c r="M11" s="43">
        <v>28958931442</v>
      </c>
      <c r="N11" s="26"/>
      <c r="O11" s="43">
        <f t="shared" si="0"/>
        <v>-40868715149</v>
      </c>
      <c r="P11" s="26"/>
      <c r="Q11" s="43">
        <v>-11909783707</v>
      </c>
    </row>
    <row r="12" spans="1:22" ht="21">
      <c r="A12" s="5" t="s">
        <v>15</v>
      </c>
      <c r="C12" s="3">
        <v>72500000</v>
      </c>
      <c r="E12" s="47">
        <v>188963934750</v>
      </c>
      <c r="G12" s="47">
        <v>238000520705</v>
      </c>
      <c r="I12" s="43">
        <v>-49036585955</v>
      </c>
      <c r="J12" s="26"/>
      <c r="K12" s="26">
        <v>72500000</v>
      </c>
      <c r="L12" s="26"/>
      <c r="M12" s="43">
        <v>188963934750</v>
      </c>
      <c r="N12" s="26"/>
      <c r="O12" s="43">
        <f t="shared" si="0"/>
        <v>-286833127550</v>
      </c>
      <c r="P12" s="26"/>
      <c r="Q12" s="43">
        <v>-97869192800</v>
      </c>
    </row>
    <row r="13" spans="1:22" ht="21">
      <c r="A13" s="5" t="s">
        <v>18</v>
      </c>
      <c r="C13" s="3">
        <v>15575866</v>
      </c>
      <c r="E13" s="47">
        <v>84383383305</v>
      </c>
      <c r="G13" s="47">
        <v>88958811900</v>
      </c>
      <c r="I13" s="43">
        <v>-4575428594</v>
      </c>
      <c r="J13" s="26"/>
      <c r="K13" s="26">
        <v>15575866</v>
      </c>
      <c r="L13" s="26"/>
      <c r="M13" s="43">
        <v>84383383305</v>
      </c>
      <c r="N13" s="26"/>
      <c r="O13" s="43">
        <f t="shared" si="0"/>
        <v>-72755507904</v>
      </c>
      <c r="P13" s="26"/>
      <c r="Q13" s="43">
        <v>11627875401</v>
      </c>
    </row>
    <row r="14" spans="1:22" ht="21">
      <c r="A14" s="5" t="s">
        <v>35</v>
      </c>
      <c r="C14" s="3">
        <v>3330000</v>
      </c>
      <c r="E14" s="47">
        <v>49553491905</v>
      </c>
      <c r="G14" s="47">
        <v>55374085674</v>
      </c>
      <c r="I14" s="43">
        <v>-5820593769</v>
      </c>
      <c r="J14" s="26"/>
      <c r="K14" s="26">
        <v>3330000</v>
      </c>
      <c r="L14" s="26"/>
      <c r="M14" s="43">
        <v>49553491905</v>
      </c>
      <c r="N14" s="26"/>
      <c r="O14" s="43">
        <f t="shared" si="0"/>
        <v>-55752428707</v>
      </c>
      <c r="P14" s="26"/>
      <c r="Q14" s="43">
        <v>-6198936802</v>
      </c>
    </row>
    <row r="15" spans="1:22" ht="21">
      <c r="A15" s="5" t="s">
        <v>19</v>
      </c>
      <c r="C15" s="3">
        <v>2800000</v>
      </c>
      <c r="E15" s="47">
        <v>36183420000</v>
      </c>
      <c r="G15" s="47">
        <v>45340608600</v>
      </c>
      <c r="I15" s="43">
        <v>-9157188600</v>
      </c>
      <c r="J15" s="26"/>
      <c r="K15" s="26">
        <v>2800000</v>
      </c>
      <c r="L15" s="26"/>
      <c r="M15" s="43">
        <v>36183420000</v>
      </c>
      <c r="N15" s="26"/>
      <c r="O15" s="43">
        <f t="shared" si="0"/>
        <v>-53440128000</v>
      </c>
      <c r="P15" s="26"/>
      <c r="Q15" s="43">
        <v>-17256708000</v>
      </c>
    </row>
    <row r="16" spans="1:22" s="23" customFormat="1" ht="21">
      <c r="A16" s="38" t="s">
        <v>42</v>
      </c>
      <c r="C16" s="24">
        <v>3350000</v>
      </c>
      <c r="E16" s="50">
        <v>25142009625</v>
      </c>
      <c r="F16" s="51"/>
      <c r="G16" s="50">
        <v>29595893492</v>
      </c>
      <c r="I16" s="44">
        <v>-4453883867</v>
      </c>
      <c r="J16" s="41"/>
      <c r="K16" s="41">
        <v>3350000</v>
      </c>
      <c r="L16" s="41"/>
      <c r="M16" s="44">
        <v>25142009625</v>
      </c>
      <c r="N16" s="41"/>
      <c r="O16" s="44">
        <f t="shared" si="0"/>
        <v>-29595893492</v>
      </c>
      <c r="P16" s="41"/>
      <c r="Q16" s="44">
        <v>-4453883867</v>
      </c>
      <c r="S16" s="41"/>
      <c r="V16" s="42"/>
    </row>
    <row r="17" spans="1:22" s="23" customFormat="1" ht="21">
      <c r="A17" s="38" t="s">
        <v>31</v>
      </c>
      <c r="C17" s="24">
        <v>6077358</v>
      </c>
      <c r="E17" s="50">
        <v>32984939550</v>
      </c>
      <c r="F17" s="51"/>
      <c r="G17" s="50">
        <v>35327739191</v>
      </c>
      <c r="I17" s="44">
        <v>-2342799640</v>
      </c>
      <c r="J17" s="41"/>
      <c r="K17" s="41">
        <v>6077358</v>
      </c>
      <c r="L17" s="41"/>
      <c r="M17" s="44">
        <v>32984939550</v>
      </c>
      <c r="N17" s="41"/>
      <c r="O17" s="44">
        <f t="shared" si="0"/>
        <v>-37141336278</v>
      </c>
      <c r="P17" s="41"/>
      <c r="Q17" s="44">
        <v>-4156396728</v>
      </c>
      <c r="S17" s="41"/>
      <c r="V17" s="42"/>
    </row>
    <row r="18" spans="1:22" s="23" customFormat="1" ht="21">
      <c r="A18" s="38" t="s">
        <v>38</v>
      </c>
      <c r="C18" s="24">
        <v>3500000</v>
      </c>
      <c r="E18" s="50">
        <v>22927763250</v>
      </c>
      <c r="F18" s="51"/>
      <c r="G18" s="50">
        <v>23806734689</v>
      </c>
      <c r="I18" s="44">
        <v>-878971439</v>
      </c>
      <c r="J18" s="41"/>
      <c r="K18" s="41">
        <v>3500000</v>
      </c>
      <c r="L18" s="41"/>
      <c r="M18" s="44">
        <v>22927763250</v>
      </c>
      <c r="N18" s="41"/>
      <c r="O18" s="44">
        <f t="shared" si="0"/>
        <v>-23806734689</v>
      </c>
      <c r="P18" s="41"/>
      <c r="Q18" s="44">
        <v>-878971439</v>
      </c>
      <c r="S18" s="41"/>
      <c r="V18" s="42"/>
    </row>
    <row r="19" spans="1:22" s="23" customFormat="1" ht="21">
      <c r="A19" s="38" t="s">
        <v>33</v>
      </c>
      <c r="C19" s="24">
        <v>2100000</v>
      </c>
      <c r="E19" s="50">
        <v>8851021200</v>
      </c>
      <c r="F19" s="51"/>
      <c r="G19" s="50">
        <v>10959401250</v>
      </c>
      <c r="I19" s="44">
        <v>-2108380050</v>
      </c>
      <c r="J19" s="41"/>
      <c r="K19" s="41">
        <v>2100000</v>
      </c>
      <c r="L19" s="41"/>
      <c r="M19" s="44">
        <v>8851021200</v>
      </c>
      <c r="N19" s="41"/>
      <c r="O19" s="44">
        <f t="shared" si="0"/>
        <v>-12712905450</v>
      </c>
      <c r="P19" s="41"/>
      <c r="Q19" s="44">
        <v>-3861884250</v>
      </c>
      <c r="S19" s="41"/>
      <c r="V19" s="42"/>
    </row>
    <row r="20" spans="1:22" s="23" customFormat="1" ht="21">
      <c r="A20" s="38" t="s">
        <v>17</v>
      </c>
      <c r="C20" s="24">
        <v>26120763</v>
      </c>
      <c r="E20" s="50">
        <v>113208901846</v>
      </c>
      <c r="F20" s="51"/>
      <c r="G20" s="50">
        <v>184218567765</v>
      </c>
      <c r="I20" s="44">
        <v>-71009665918</v>
      </c>
      <c r="J20" s="41"/>
      <c r="K20" s="41">
        <v>26120763</v>
      </c>
      <c r="L20" s="41"/>
      <c r="M20" s="44">
        <v>113208901846</v>
      </c>
      <c r="N20" s="41"/>
      <c r="O20" s="44">
        <f t="shared" si="0"/>
        <v>-93284641459</v>
      </c>
      <c r="P20" s="41"/>
      <c r="Q20" s="44">
        <v>19924260387</v>
      </c>
      <c r="S20" s="41"/>
      <c r="V20" s="42"/>
    </row>
    <row r="21" spans="1:22" s="23" customFormat="1" ht="21">
      <c r="A21" s="38" t="s">
        <v>16</v>
      </c>
      <c r="C21" s="24">
        <v>48320001</v>
      </c>
      <c r="E21" s="50">
        <v>110186548104</v>
      </c>
      <c r="F21" s="51"/>
      <c r="G21" s="50">
        <v>148764436431</v>
      </c>
      <c r="I21" s="44">
        <v>-38577888326</v>
      </c>
      <c r="J21" s="41"/>
      <c r="K21" s="41">
        <v>48320001</v>
      </c>
      <c r="L21" s="41"/>
      <c r="M21" s="44">
        <v>110186548104</v>
      </c>
      <c r="N21" s="41"/>
      <c r="O21" s="44">
        <f t="shared" si="0"/>
        <v>-114461440323</v>
      </c>
      <c r="P21" s="41"/>
      <c r="Q21" s="44">
        <v>-4274892219</v>
      </c>
      <c r="S21" s="41"/>
      <c r="V21" s="42"/>
    </row>
    <row r="22" spans="1:22" s="23" customFormat="1" ht="21">
      <c r="A22" s="38" t="s">
        <v>32</v>
      </c>
      <c r="C22" s="24">
        <v>3363000</v>
      </c>
      <c r="E22" s="50">
        <v>97949611395</v>
      </c>
      <c r="F22" s="51"/>
      <c r="G22" s="50">
        <v>118141271901</v>
      </c>
      <c r="I22" s="44">
        <v>-20191660506</v>
      </c>
      <c r="J22" s="41"/>
      <c r="K22" s="41">
        <v>3363000</v>
      </c>
      <c r="L22" s="41"/>
      <c r="M22" s="44">
        <v>97949611395</v>
      </c>
      <c r="N22" s="41"/>
      <c r="O22" s="44">
        <f t="shared" si="0"/>
        <v>-146523258274</v>
      </c>
      <c r="P22" s="41"/>
      <c r="Q22" s="44">
        <v>-48573646879</v>
      </c>
      <c r="S22" s="41"/>
      <c r="T22" s="24"/>
      <c r="V22" s="42"/>
    </row>
    <row r="23" spans="1:22" s="23" customFormat="1" ht="21">
      <c r="A23" s="38" t="s">
        <v>20</v>
      </c>
      <c r="C23" s="24">
        <v>146492</v>
      </c>
      <c r="E23" s="50">
        <v>20456749942</v>
      </c>
      <c r="F23" s="51"/>
      <c r="G23" s="50">
        <v>23835142587</v>
      </c>
      <c r="I23" s="44">
        <v>-3378392644</v>
      </c>
      <c r="J23" s="41"/>
      <c r="K23" s="41">
        <v>146492</v>
      </c>
      <c r="L23" s="41"/>
      <c r="M23" s="44">
        <v>20456749942</v>
      </c>
      <c r="N23" s="41"/>
      <c r="O23" s="44">
        <f t="shared" si="0"/>
        <v>-27040246988</v>
      </c>
      <c r="P23" s="41"/>
      <c r="Q23" s="44">
        <v>-6583497046</v>
      </c>
      <c r="S23" s="41"/>
      <c r="V23" s="42"/>
    </row>
    <row r="24" spans="1:22" ht="21">
      <c r="A24" s="5" t="s">
        <v>27</v>
      </c>
      <c r="C24" s="3">
        <v>3016724</v>
      </c>
      <c r="E24" s="47">
        <v>36045269396</v>
      </c>
      <c r="G24" s="47">
        <v>41862891911</v>
      </c>
      <c r="I24" s="43">
        <v>-5817622514</v>
      </c>
      <c r="J24" s="26"/>
      <c r="K24" s="26">
        <v>3016724</v>
      </c>
      <c r="L24" s="26"/>
      <c r="M24" s="43">
        <v>36045269396</v>
      </c>
      <c r="N24" s="26"/>
      <c r="O24" s="43">
        <f t="shared" si="0"/>
        <v>-39283945848</v>
      </c>
      <c r="P24" s="26"/>
      <c r="Q24" s="43">
        <v>-3238676452</v>
      </c>
      <c r="T24" s="3"/>
      <c r="U24" s="3"/>
    </row>
    <row r="25" spans="1:22" ht="21">
      <c r="A25" s="5" t="s">
        <v>36</v>
      </c>
      <c r="C25" s="3">
        <v>2249293</v>
      </c>
      <c r="E25" s="47">
        <v>29746542737</v>
      </c>
      <c r="G25" s="47">
        <v>32848202373</v>
      </c>
      <c r="I25" s="43">
        <v>-3101659635</v>
      </c>
      <c r="J25" s="26"/>
      <c r="K25" s="26">
        <v>2249293</v>
      </c>
      <c r="L25" s="26"/>
      <c r="M25" s="43">
        <v>29746542737</v>
      </c>
      <c r="N25" s="26"/>
      <c r="O25" s="43">
        <f t="shared" si="0"/>
        <v>-32848202373</v>
      </c>
      <c r="P25" s="26"/>
      <c r="Q25" s="43">
        <v>-3101659636</v>
      </c>
      <c r="U25" s="3"/>
    </row>
    <row r="26" spans="1:22" ht="21">
      <c r="A26" s="5" t="s">
        <v>26</v>
      </c>
      <c r="C26" s="3">
        <v>52551677</v>
      </c>
      <c r="E26" s="47">
        <v>22410528649</v>
      </c>
      <c r="G26" s="47">
        <v>22410528650</v>
      </c>
      <c r="I26" s="43">
        <v>0</v>
      </c>
      <c r="J26" s="26"/>
      <c r="K26" s="26">
        <v>52551677</v>
      </c>
      <c r="L26" s="26"/>
      <c r="M26" s="43">
        <v>22410528649</v>
      </c>
      <c r="N26" s="26"/>
      <c r="O26" s="43">
        <f t="shared" si="0"/>
        <v>-22410528650</v>
      </c>
      <c r="P26" s="26"/>
      <c r="Q26" s="43">
        <v>-1</v>
      </c>
      <c r="U26" s="3"/>
    </row>
    <row r="27" spans="1:22" ht="21">
      <c r="A27" s="5" t="s">
        <v>28</v>
      </c>
      <c r="C27" s="3">
        <v>85000</v>
      </c>
      <c r="E27" s="47">
        <v>12063307790</v>
      </c>
      <c r="G27" s="47">
        <v>13923446250</v>
      </c>
      <c r="I27" s="43">
        <v>-1860138459</v>
      </c>
      <c r="J27" s="26"/>
      <c r="K27" s="26">
        <v>85000</v>
      </c>
      <c r="L27" s="26"/>
      <c r="M27" s="43">
        <v>12063307790</v>
      </c>
      <c r="N27" s="26"/>
      <c r="O27" s="43">
        <f t="shared" si="0"/>
        <v>-15368361483</v>
      </c>
      <c r="P27" s="26"/>
      <c r="Q27" s="43">
        <v>-3305053693</v>
      </c>
      <c r="U27" s="3"/>
    </row>
    <row r="28" spans="1:22" ht="21">
      <c r="A28" s="5" t="s">
        <v>39</v>
      </c>
      <c r="C28" s="3">
        <v>450000</v>
      </c>
      <c r="E28" s="47">
        <v>19485368100</v>
      </c>
      <c r="G28" s="47">
        <v>22143410488</v>
      </c>
      <c r="I28" s="43">
        <v>-2658042388</v>
      </c>
      <c r="J28" s="26"/>
      <c r="K28" s="26">
        <v>450000</v>
      </c>
      <c r="L28" s="26"/>
      <c r="M28" s="43">
        <v>19485368100</v>
      </c>
      <c r="N28" s="26"/>
      <c r="O28" s="43">
        <f t="shared" si="0"/>
        <v>-22143410488</v>
      </c>
      <c r="P28" s="26"/>
      <c r="Q28" s="43">
        <v>-2658042388</v>
      </c>
    </row>
    <row r="29" spans="1:22" ht="21">
      <c r="A29" s="5" t="s">
        <v>43</v>
      </c>
      <c r="C29" s="3">
        <v>518193</v>
      </c>
      <c r="E29" s="47">
        <v>20063524826</v>
      </c>
      <c r="G29" s="47">
        <v>20475631377</v>
      </c>
      <c r="I29" s="43">
        <v>-412106550</v>
      </c>
      <c r="J29" s="26"/>
      <c r="K29" s="26">
        <v>518193</v>
      </c>
      <c r="L29" s="26"/>
      <c r="M29" s="43">
        <v>20063524826</v>
      </c>
      <c r="N29" s="26"/>
      <c r="O29" s="43">
        <f t="shared" si="0"/>
        <v>-20475631377</v>
      </c>
      <c r="P29" s="26"/>
      <c r="Q29" s="43">
        <v>-412106551</v>
      </c>
    </row>
    <row r="30" spans="1:22" ht="21">
      <c r="A30" s="5" t="s">
        <v>25</v>
      </c>
      <c r="C30" s="3">
        <v>846526</v>
      </c>
      <c r="E30" s="47">
        <v>23561696768</v>
      </c>
      <c r="G30" s="47">
        <v>17723139308</v>
      </c>
      <c r="I30" s="43">
        <v>5838557460</v>
      </c>
      <c r="J30" s="26"/>
      <c r="K30" s="26">
        <v>846526</v>
      </c>
      <c r="L30" s="26"/>
      <c r="M30" s="43">
        <v>23561696768</v>
      </c>
      <c r="N30" s="26"/>
      <c r="O30" s="43">
        <f t="shared" si="0"/>
        <v>-26717281241</v>
      </c>
      <c r="P30" s="26"/>
      <c r="Q30" s="43">
        <v>-3155584473</v>
      </c>
    </row>
    <row r="31" spans="1:22" ht="21">
      <c r="A31" s="5" t="s">
        <v>29</v>
      </c>
      <c r="C31" s="3">
        <v>841344</v>
      </c>
      <c r="E31" s="47">
        <v>16790091181</v>
      </c>
      <c r="G31" s="47">
        <v>17495980915</v>
      </c>
      <c r="I31" s="43">
        <v>-705889733</v>
      </c>
      <c r="J31" s="26"/>
      <c r="K31" s="26">
        <v>841344</v>
      </c>
      <c r="L31" s="26"/>
      <c r="M31" s="43">
        <v>16790091181</v>
      </c>
      <c r="N31" s="26"/>
      <c r="O31" s="43">
        <f t="shared" si="0"/>
        <v>-23338334665</v>
      </c>
      <c r="P31" s="26"/>
      <c r="Q31" s="43">
        <v>-6548243484</v>
      </c>
    </row>
    <row r="32" spans="1:22" ht="27.75" customHeight="1">
      <c r="A32" s="5" t="s">
        <v>44</v>
      </c>
      <c r="C32" s="3">
        <v>220000</v>
      </c>
      <c r="E32" s="47">
        <v>22186201950</v>
      </c>
      <c r="G32" s="47">
        <v>17615980800</v>
      </c>
      <c r="I32" s="43">
        <v>4570221150</v>
      </c>
      <c r="J32" s="26"/>
      <c r="K32" s="26">
        <v>220000</v>
      </c>
      <c r="L32" s="26"/>
      <c r="M32" s="43">
        <v>22186201950</v>
      </c>
      <c r="N32" s="26"/>
      <c r="O32" s="43">
        <f t="shared" si="0"/>
        <v>-17615980800</v>
      </c>
      <c r="P32" s="26"/>
      <c r="Q32" s="43">
        <v>4570221150</v>
      </c>
    </row>
    <row r="33" spans="1:21" ht="21">
      <c r="A33" s="5" t="s">
        <v>40</v>
      </c>
      <c r="C33" s="3">
        <v>4000000</v>
      </c>
      <c r="E33" s="47">
        <v>16851135600</v>
      </c>
      <c r="G33" s="47">
        <v>18286759430</v>
      </c>
      <c r="I33" s="43">
        <v>-1435623830</v>
      </c>
      <c r="J33" s="26"/>
      <c r="K33" s="26">
        <v>4000000</v>
      </c>
      <c r="L33" s="26"/>
      <c r="M33" s="43">
        <v>16851135600</v>
      </c>
      <c r="N33" s="26"/>
      <c r="O33" s="43">
        <f t="shared" si="0"/>
        <v>-18286759430</v>
      </c>
      <c r="P33" s="26"/>
      <c r="Q33" s="43">
        <v>-1435623830</v>
      </c>
    </row>
    <row r="34" spans="1:21" ht="21">
      <c r="A34" s="5" t="s">
        <v>41</v>
      </c>
      <c r="C34" s="3">
        <v>21200000</v>
      </c>
      <c r="E34" s="47">
        <v>44971617240</v>
      </c>
      <c r="G34" s="47">
        <v>46470156594</v>
      </c>
      <c r="I34" s="43">
        <v>-1498539354</v>
      </c>
      <c r="J34" s="26"/>
      <c r="K34" s="26">
        <v>21200000</v>
      </c>
      <c r="L34" s="26"/>
      <c r="M34" s="43">
        <v>44971617240</v>
      </c>
      <c r="N34" s="26"/>
      <c r="O34" s="43">
        <f t="shared" si="0"/>
        <v>-46470156594</v>
      </c>
      <c r="P34" s="26"/>
      <c r="Q34" s="43">
        <v>-1498539354</v>
      </c>
      <c r="U34" s="30"/>
    </row>
    <row r="35" spans="1:21" ht="21">
      <c r="A35" s="5" t="s">
        <v>61</v>
      </c>
      <c r="C35" s="3">
        <v>150000</v>
      </c>
      <c r="E35" s="47">
        <v>149972812500</v>
      </c>
      <c r="G35" s="47">
        <v>150017187500</v>
      </c>
      <c r="I35" s="43">
        <v>-44375000</v>
      </c>
      <c r="J35" s="26"/>
      <c r="K35" s="26">
        <v>150000</v>
      </c>
      <c r="L35" s="26"/>
      <c r="M35" s="43">
        <v>149972812500</v>
      </c>
      <c r="N35" s="26"/>
      <c r="O35" s="43">
        <f t="shared" si="0"/>
        <v>-150017187500</v>
      </c>
      <c r="P35" s="26"/>
      <c r="Q35" s="43">
        <v>-44375000</v>
      </c>
      <c r="U35" s="4"/>
    </row>
    <row r="36" spans="1:21" ht="21">
      <c r="A36" s="5" t="s">
        <v>54</v>
      </c>
      <c r="C36" s="3">
        <v>1700</v>
      </c>
      <c r="E36" s="47">
        <v>1321850371</v>
      </c>
      <c r="G36" s="47">
        <v>1283148387</v>
      </c>
      <c r="I36" s="43">
        <v>38701984</v>
      </c>
      <c r="J36" s="26"/>
      <c r="K36" s="26">
        <v>1700</v>
      </c>
      <c r="L36" s="26"/>
      <c r="M36" s="43">
        <v>1321850371</v>
      </c>
      <c r="N36" s="26"/>
      <c r="O36" s="43">
        <f t="shared" si="0"/>
        <v>-1215959567</v>
      </c>
      <c r="P36" s="26"/>
      <c r="Q36" s="43">
        <v>105890804</v>
      </c>
      <c r="U36" s="3"/>
    </row>
    <row r="37" spans="1:21" ht="21">
      <c r="A37" s="5" t="s">
        <v>58</v>
      </c>
      <c r="C37" s="3">
        <v>200000</v>
      </c>
      <c r="E37" s="47">
        <v>199963750000</v>
      </c>
      <c r="G37" s="47">
        <v>199948825000</v>
      </c>
      <c r="I37" s="43">
        <v>14925000</v>
      </c>
      <c r="J37" s="26"/>
      <c r="K37" s="26">
        <v>200000</v>
      </c>
      <c r="L37" s="26"/>
      <c r="M37" s="43">
        <v>199963750000</v>
      </c>
      <c r="N37" s="26"/>
      <c r="O37" s="43">
        <f t="shared" si="0"/>
        <v>-200023450000</v>
      </c>
      <c r="P37" s="26"/>
      <c r="Q37" s="43">
        <v>-59700000</v>
      </c>
      <c r="U37" s="3"/>
    </row>
    <row r="38" spans="1:21" ht="19.5" thickBot="1">
      <c r="A38" s="29" t="s">
        <v>113</v>
      </c>
      <c r="E38" s="52">
        <f>SUM(E8:E37)</f>
        <v>1598810650798</v>
      </c>
      <c r="G38" s="52">
        <f>SUM(G8:G37)</f>
        <v>1855617754662</v>
      </c>
      <c r="I38" s="45">
        <f>SUM(I8:I37)</f>
        <v>-256807103850</v>
      </c>
      <c r="M38" s="45">
        <f>SUM(M8:M37)</f>
        <v>1598810650798</v>
      </c>
      <c r="O38" s="45">
        <f>SUM(O8:O37)</f>
        <v>-1831245494468</v>
      </c>
      <c r="Q38" s="45">
        <f>SUM(Q8:Q37)</f>
        <v>-232434843670</v>
      </c>
    </row>
    <row r="39" spans="1:21" ht="19.5" thickTop="1"/>
    <row r="41" spans="1:21">
      <c r="Q41" s="47"/>
    </row>
    <row r="43" spans="1:21">
      <c r="Q43" s="48"/>
    </row>
    <row r="44" spans="1:21">
      <c r="Q44" s="4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rightToLeft="1" topLeftCell="A7" workbookViewId="0">
      <selection activeCell="Q27" activeCellId="5" sqref="Q19 Q21 Q22 Q24 Q25 Q27"/>
    </sheetView>
  </sheetViews>
  <sheetFormatPr defaultRowHeight="18.75"/>
  <cols>
    <col min="1" max="1" width="52" style="33" bestFit="1" customWidth="1"/>
    <col min="2" max="2" width="1" style="26" customWidth="1"/>
    <col min="3" max="3" width="11.7109375" style="26" bestFit="1" customWidth="1"/>
    <col min="4" max="4" width="1" style="26" customWidth="1"/>
    <col min="5" max="5" width="16.85546875" style="26" bestFit="1" customWidth="1"/>
    <col min="6" max="6" width="1" style="26" customWidth="1"/>
    <col min="7" max="7" width="16.5703125" style="26" bestFit="1" customWidth="1"/>
    <col min="8" max="8" width="1" style="26" customWidth="1"/>
    <col min="9" max="9" width="27.28515625" style="26" customWidth="1"/>
    <col min="10" max="10" width="1" style="26" customWidth="1"/>
    <col min="11" max="11" width="11.7109375" style="43" bestFit="1" customWidth="1"/>
    <col min="12" max="12" width="1" style="26" customWidth="1"/>
    <col min="13" max="13" width="16.85546875" style="26" bestFit="1" customWidth="1"/>
    <col min="14" max="14" width="1" style="26" customWidth="1"/>
    <col min="15" max="15" width="17.5703125" style="26" bestFit="1" customWidth="1"/>
    <col min="16" max="16" width="1" style="26" customWidth="1"/>
    <col min="17" max="17" width="26" style="41" customWidth="1"/>
    <col min="18" max="18" width="1" style="26" customWidth="1"/>
    <col min="19" max="16384" width="9.140625" style="26"/>
  </cols>
  <sheetData>
    <row r="2" spans="1:17" ht="30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30">
      <c r="A3" s="79" t="s">
        <v>79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30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 ht="18.75" customHeight="1"/>
    <row r="6" spans="1:17" ht="30" customHeight="1">
      <c r="A6" s="83" t="s">
        <v>3</v>
      </c>
      <c r="C6" s="82" t="s">
        <v>81</v>
      </c>
      <c r="D6" s="82" t="s">
        <v>81</v>
      </c>
      <c r="E6" s="82" t="s">
        <v>81</v>
      </c>
      <c r="F6" s="82" t="s">
        <v>81</v>
      </c>
      <c r="G6" s="82" t="s">
        <v>81</v>
      </c>
      <c r="H6" s="82" t="s">
        <v>81</v>
      </c>
      <c r="I6" s="82" t="s">
        <v>81</v>
      </c>
      <c r="K6" s="82" t="s">
        <v>82</v>
      </c>
      <c r="L6" s="82" t="s">
        <v>82</v>
      </c>
      <c r="M6" s="82" t="s">
        <v>82</v>
      </c>
      <c r="N6" s="82" t="s">
        <v>82</v>
      </c>
      <c r="O6" s="82" t="s">
        <v>82</v>
      </c>
      <c r="P6" s="82" t="s">
        <v>82</v>
      </c>
      <c r="Q6" s="82" t="s">
        <v>82</v>
      </c>
    </row>
    <row r="7" spans="1:17" ht="30" customHeight="1">
      <c r="A7" s="84" t="s">
        <v>3</v>
      </c>
      <c r="C7" s="80" t="s">
        <v>7</v>
      </c>
      <c r="E7" s="80" t="s">
        <v>104</v>
      </c>
      <c r="G7" s="80" t="s">
        <v>105</v>
      </c>
      <c r="I7" s="85" t="s">
        <v>107</v>
      </c>
      <c r="K7" s="80" t="s">
        <v>7</v>
      </c>
      <c r="M7" s="80" t="s">
        <v>104</v>
      </c>
      <c r="O7" s="80" t="s">
        <v>105</v>
      </c>
      <c r="Q7" s="81" t="s">
        <v>107</v>
      </c>
    </row>
    <row r="8" spans="1:17" ht="21" customHeight="1">
      <c r="A8" s="31" t="s">
        <v>23</v>
      </c>
      <c r="C8" s="26">
        <v>12283333</v>
      </c>
      <c r="E8" s="26">
        <v>32405366496</v>
      </c>
      <c r="G8" s="26">
        <v>35416541781</v>
      </c>
      <c r="I8" s="26">
        <v>-3011175285</v>
      </c>
      <c r="K8" s="43">
        <v>12283333</v>
      </c>
      <c r="M8" s="26">
        <v>32405366496</v>
      </c>
      <c r="O8" s="26">
        <f>-(Q8-M8)</f>
        <v>35222575837</v>
      </c>
      <c r="Q8" s="41">
        <v>-2817209341</v>
      </c>
    </row>
    <row r="9" spans="1:17" ht="21" customHeight="1">
      <c r="A9" s="31" t="s">
        <v>24</v>
      </c>
      <c r="C9" s="26">
        <v>4500000</v>
      </c>
      <c r="E9" s="26">
        <v>12930006071</v>
      </c>
      <c r="G9" s="26">
        <v>13406255278</v>
      </c>
      <c r="I9" s="26">
        <v>-476249207</v>
      </c>
      <c r="K9" s="43">
        <v>4500000</v>
      </c>
      <c r="M9" s="26">
        <v>12930006071</v>
      </c>
      <c r="O9" s="26">
        <f t="shared" ref="O9:O31" si="0">-(Q9-M9)</f>
        <v>13328861349</v>
      </c>
      <c r="Q9" s="41">
        <v>-398855278</v>
      </c>
    </row>
    <row r="10" spans="1:17" ht="21" customHeight="1">
      <c r="A10" s="31" t="s">
        <v>18</v>
      </c>
      <c r="C10" s="26">
        <v>7350000</v>
      </c>
      <c r="E10" s="26">
        <v>40896132947</v>
      </c>
      <c r="G10" s="26">
        <v>34332150996</v>
      </c>
      <c r="I10" s="26">
        <v>6563981951</v>
      </c>
      <c r="K10" s="43">
        <v>7350000</v>
      </c>
      <c r="M10" s="26">
        <v>40896132947</v>
      </c>
      <c r="O10" s="26">
        <f t="shared" si="0"/>
        <v>34087362793</v>
      </c>
      <c r="Q10" s="41">
        <v>6808770154</v>
      </c>
    </row>
    <row r="11" spans="1:17" ht="21" customHeight="1">
      <c r="A11" s="31" t="s">
        <v>17</v>
      </c>
      <c r="C11" s="26">
        <v>24004290</v>
      </c>
      <c r="E11" s="26">
        <v>113324848405</v>
      </c>
      <c r="G11" s="26">
        <v>87337540929</v>
      </c>
      <c r="I11" s="26">
        <v>25987307476</v>
      </c>
      <c r="K11" s="43">
        <v>24004290</v>
      </c>
      <c r="M11" s="26">
        <v>113324848405</v>
      </c>
      <c r="O11" s="26">
        <f t="shared" si="0"/>
        <v>86659223394</v>
      </c>
      <c r="Q11" s="41">
        <v>26665625011</v>
      </c>
    </row>
    <row r="12" spans="1:17" ht="21" customHeight="1">
      <c r="A12" s="31" t="s">
        <v>15</v>
      </c>
      <c r="C12" s="26">
        <v>5600000</v>
      </c>
      <c r="E12" s="26">
        <v>17685271514</v>
      </c>
      <c r="G12" s="26">
        <v>22155386350</v>
      </c>
      <c r="I12" s="26">
        <v>-4470114836</v>
      </c>
      <c r="K12" s="43">
        <v>5600000</v>
      </c>
      <c r="M12" s="26">
        <v>17685271514</v>
      </c>
      <c r="O12" s="26">
        <f t="shared" si="0"/>
        <v>22049529246</v>
      </c>
      <c r="Q12" s="41">
        <v>-4364257732</v>
      </c>
    </row>
    <row r="13" spans="1:17" ht="21" customHeight="1">
      <c r="A13" s="31" t="s">
        <v>25</v>
      </c>
      <c r="C13" s="26">
        <v>1000000</v>
      </c>
      <c r="E13" s="26">
        <v>27870295200</v>
      </c>
      <c r="G13" s="26">
        <v>31561087415</v>
      </c>
      <c r="I13" s="26">
        <v>-3690792215</v>
      </c>
      <c r="K13" s="43">
        <v>1000000</v>
      </c>
      <c r="M13" s="26">
        <v>27870295200</v>
      </c>
      <c r="O13" s="26">
        <f t="shared" si="0"/>
        <v>33754722209</v>
      </c>
      <c r="Q13" s="41">
        <v>-5884427009</v>
      </c>
    </row>
    <row r="14" spans="1:17" ht="21" customHeight="1">
      <c r="A14" s="31" t="s">
        <v>30</v>
      </c>
      <c r="C14" s="26">
        <v>6900000</v>
      </c>
      <c r="E14" s="26">
        <v>26957270387</v>
      </c>
      <c r="G14" s="26">
        <v>28128533445</v>
      </c>
      <c r="I14" s="26">
        <v>-1171263058</v>
      </c>
      <c r="K14" s="43">
        <v>6900000</v>
      </c>
      <c r="M14" s="26">
        <v>26957270387</v>
      </c>
      <c r="O14" s="26">
        <f t="shared" si="0"/>
        <v>27906997801</v>
      </c>
      <c r="Q14" s="41">
        <v>-949727414</v>
      </c>
    </row>
    <row r="15" spans="1:17" ht="21" customHeight="1">
      <c r="A15" s="31" t="s">
        <v>16</v>
      </c>
      <c r="C15" s="26">
        <v>7700000</v>
      </c>
      <c r="E15" s="26">
        <v>19543183099</v>
      </c>
      <c r="G15" s="26">
        <v>18239922869</v>
      </c>
      <c r="I15" s="26">
        <v>1303260230</v>
      </c>
      <c r="K15" s="43">
        <v>7700000</v>
      </c>
      <c r="M15" s="26">
        <v>19543183099</v>
      </c>
      <c r="O15" s="26">
        <f t="shared" si="0"/>
        <v>18122945154</v>
      </c>
      <c r="Q15" s="41">
        <v>1420237945</v>
      </c>
    </row>
    <row r="16" spans="1:17" ht="21" customHeight="1">
      <c r="A16" s="31" t="s">
        <v>21</v>
      </c>
      <c r="C16" s="26">
        <v>26800000</v>
      </c>
      <c r="E16" s="26">
        <v>102011402189</v>
      </c>
      <c r="G16" s="26">
        <v>118032968619</v>
      </c>
      <c r="I16" s="26">
        <v>-16021566430</v>
      </c>
      <c r="K16" s="43">
        <v>26800000</v>
      </c>
      <c r="M16" s="26">
        <v>102011402189</v>
      </c>
      <c r="O16" s="26">
        <f t="shared" si="0"/>
        <v>117422368243</v>
      </c>
      <c r="Q16" s="41">
        <v>-15410966054</v>
      </c>
    </row>
    <row r="17" spans="1:17" ht="21" customHeight="1">
      <c r="A17" s="31" t="s">
        <v>29</v>
      </c>
      <c r="C17" s="26">
        <v>1158656</v>
      </c>
      <c r="E17" s="26">
        <v>25017885576</v>
      </c>
      <c r="G17" s="26">
        <v>24094571585</v>
      </c>
      <c r="I17" s="26">
        <v>923313991</v>
      </c>
      <c r="K17" s="43">
        <v>1158656</v>
      </c>
      <c r="M17" s="26">
        <v>25017885576</v>
      </c>
      <c r="O17" s="26">
        <f t="shared" si="0"/>
        <v>24064827591</v>
      </c>
      <c r="Q17" s="41">
        <v>953057985</v>
      </c>
    </row>
    <row r="18" spans="1:17" ht="21" customHeight="1">
      <c r="A18" s="31" t="s">
        <v>58</v>
      </c>
      <c r="C18" s="26">
        <v>50000</v>
      </c>
      <c r="E18" s="26">
        <v>49990937500</v>
      </c>
      <c r="G18" s="26">
        <v>50005862500</v>
      </c>
      <c r="I18" s="26">
        <v>-14925000</v>
      </c>
      <c r="K18" s="43">
        <v>50000</v>
      </c>
      <c r="M18" s="26">
        <v>49990937500</v>
      </c>
      <c r="O18" s="26">
        <f t="shared" si="0"/>
        <v>49996800000</v>
      </c>
      <c r="Q18" s="41">
        <v>-5862500</v>
      </c>
    </row>
    <row r="19" spans="1:17" s="40" customFormat="1" ht="21" customHeight="1">
      <c r="A19" s="63" t="s">
        <v>124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K19" s="65">
        <f>57292 +193491 +30000 +189217</f>
        <v>470000</v>
      </c>
      <c r="M19" s="40">
        <f>3308740698+11319726159+1711957355+10054488705</f>
        <v>26394912917</v>
      </c>
      <c r="O19" s="40">
        <f t="shared" si="0"/>
        <v>29434680317</v>
      </c>
      <c r="Q19" s="40">
        <v>-3039767400</v>
      </c>
    </row>
    <row r="20" spans="1:17" ht="21" customHeight="1">
      <c r="A20" s="31" t="s">
        <v>129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K20" s="43" t="s">
        <v>139</v>
      </c>
      <c r="M20" s="26">
        <v>7631340294</v>
      </c>
      <c r="O20" s="26">
        <f t="shared" si="0"/>
        <v>7925898599</v>
      </c>
      <c r="Q20" s="41">
        <v>-294558305</v>
      </c>
    </row>
    <row r="21" spans="1:17" s="40" customFormat="1" ht="21" customHeight="1">
      <c r="A21" s="63" t="s">
        <v>132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K21" s="65">
        <f>610000 +3690000</f>
        <v>4300000</v>
      </c>
      <c r="M21" s="40">
        <f>28567263457+5150950009</f>
        <v>33718213466</v>
      </c>
      <c r="O21" s="40">
        <f t="shared" si="0"/>
        <v>36857354196</v>
      </c>
      <c r="Q21" s="40">
        <v>-3139140730</v>
      </c>
    </row>
    <row r="22" spans="1:17" s="40" customFormat="1" ht="21" customHeight="1">
      <c r="A22" s="63" t="s">
        <v>133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K22" s="65">
        <f>441954 +408046</f>
        <v>850000</v>
      </c>
      <c r="M22" s="40">
        <f>4181922905+4537845049</f>
        <v>8719767954</v>
      </c>
      <c r="O22" s="40">
        <f t="shared" si="0"/>
        <v>8828152619</v>
      </c>
      <c r="Q22" s="40">
        <v>-108384665</v>
      </c>
    </row>
    <row r="23" spans="1:17" ht="21" customHeight="1">
      <c r="A23" s="31" t="s">
        <v>134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K23" s="43">
        <f>320000 +919097</f>
        <v>1239097</v>
      </c>
      <c r="M23" s="26">
        <f>1451571471+3675059049</f>
        <v>5126630520</v>
      </c>
      <c r="O23" s="26">
        <f t="shared" si="0"/>
        <v>6084825581</v>
      </c>
      <c r="Q23" s="41">
        <v>-958195061</v>
      </c>
    </row>
    <row r="24" spans="1:17" s="40" customFormat="1" ht="21" customHeight="1">
      <c r="A24" s="63" t="s">
        <v>125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K24" s="65" t="s">
        <v>138</v>
      </c>
      <c r="M24" s="40">
        <v>1076096523</v>
      </c>
      <c r="O24" s="40">
        <f t="shared" si="0"/>
        <v>966336253</v>
      </c>
      <c r="Q24" s="40">
        <v>109760270</v>
      </c>
    </row>
    <row r="25" spans="1:17" s="40" customFormat="1" ht="21" customHeight="1">
      <c r="A25" s="63" t="s">
        <v>135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K25" s="65">
        <f>212530 +3287470</f>
        <v>3500000</v>
      </c>
      <c r="M25" s="40">
        <f>1410567893+21607965164</f>
        <v>23018533057</v>
      </c>
      <c r="O25" s="40">
        <f t="shared" si="0"/>
        <v>22233315307</v>
      </c>
      <c r="Q25" s="40">
        <v>785217750</v>
      </c>
    </row>
    <row r="26" spans="1:17" ht="21" customHeight="1">
      <c r="A26" s="31" t="s">
        <v>136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K26" s="43">
        <v>3000000</v>
      </c>
      <c r="M26" s="26">
        <f>13370109938+26622115765</f>
        <v>39992225703</v>
      </c>
      <c r="O26" s="26">
        <f t="shared" si="0"/>
        <v>38826787323</v>
      </c>
      <c r="Q26" s="41">
        <v>1165438380</v>
      </c>
    </row>
    <row r="27" spans="1:17" s="40" customFormat="1" ht="21" customHeight="1">
      <c r="A27" s="63" t="s">
        <v>130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K27" s="65" t="s">
        <v>137</v>
      </c>
      <c r="M27" s="40">
        <v>4738126337</v>
      </c>
      <c r="O27" s="40">
        <f t="shared" si="0"/>
        <v>3969186591</v>
      </c>
      <c r="Q27" s="40">
        <v>768939746</v>
      </c>
    </row>
    <row r="28" spans="1:17" ht="21" customHeight="1">
      <c r="A28" s="31" t="s">
        <v>131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K28" s="43">
        <f>4116 +100000+500000</f>
        <v>604116</v>
      </c>
      <c r="M28" s="26">
        <f>56421925+1451321907+6533890778</f>
        <v>8041634610</v>
      </c>
      <c r="O28" s="26">
        <f t="shared" si="0"/>
        <v>7926791681</v>
      </c>
      <c r="Q28" s="41">
        <v>114842929</v>
      </c>
    </row>
    <row r="29" spans="1:17" ht="21" customHeight="1">
      <c r="A29" s="31" t="s">
        <v>127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K29" s="43">
        <f>282171 +1617829</f>
        <v>1900000</v>
      </c>
      <c r="M29" s="26">
        <f>5916112812+34684138463</f>
        <v>40600251275</v>
      </c>
      <c r="O29" s="26">
        <f t="shared" si="0"/>
        <v>39647380701</v>
      </c>
      <c r="Q29" s="41">
        <v>952870574</v>
      </c>
    </row>
    <row r="30" spans="1:17" ht="21" customHeight="1">
      <c r="A30" s="31" t="s">
        <v>126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K30" s="43" t="s">
        <v>140</v>
      </c>
      <c r="M30" s="26">
        <v>2884370756</v>
      </c>
      <c r="O30" s="26">
        <f t="shared" si="0"/>
        <v>2708634548</v>
      </c>
      <c r="Q30" s="41">
        <v>175736208</v>
      </c>
    </row>
    <row r="31" spans="1:17" ht="21" customHeight="1">
      <c r="A31" s="31" t="s">
        <v>128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K31" s="43" t="s">
        <v>141</v>
      </c>
      <c r="M31" s="26">
        <v>45180999182</v>
      </c>
      <c r="O31" s="26">
        <f t="shared" si="0"/>
        <v>48857798625</v>
      </c>
      <c r="Q31" s="41">
        <v>-3676799443</v>
      </c>
    </row>
    <row r="32" spans="1:17" ht="19.5" thickBot="1">
      <c r="A32" s="32" t="s">
        <v>113</v>
      </c>
      <c r="E32" s="27">
        <f>SUM(E8:E31)</f>
        <v>468632599384</v>
      </c>
      <c r="G32" s="27">
        <f>SUM(G8:G31)</f>
        <v>462710821767</v>
      </c>
      <c r="I32" s="27">
        <f>SUM(I8:I31)</f>
        <v>5921777617</v>
      </c>
      <c r="M32" s="27">
        <f>SUM(M8:M31)</f>
        <v>715755701978</v>
      </c>
      <c r="O32" s="27">
        <f>SUM(O8:O31)</f>
        <v>716883355958</v>
      </c>
      <c r="Q32" s="53">
        <f>SUM(Q8:Q31)</f>
        <v>-1127653980</v>
      </c>
    </row>
    <row r="33" spans="13:17" ht="19.5" thickTop="1"/>
    <row r="35" spans="13:17">
      <c r="M35" s="4"/>
    </row>
    <row r="36" spans="13:17">
      <c r="M36" s="4"/>
      <c r="Q36" s="54"/>
    </row>
    <row r="37" spans="13:17">
      <c r="Q37" s="54"/>
    </row>
    <row r="38" spans="13:17">
      <c r="O38" s="4"/>
    </row>
    <row r="39" spans="13:17">
      <c r="O39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7"/>
  <sheetViews>
    <sheetView rightToLeft="1" topLeftCell="A28" workbookViewId="0">
      <selection activeCell="S50" sqref="S50"/>
    </sheetView>
  </sheetViews>
  <sheetFormatPr defaultRowHeight="18.75"/>
  <cols>
    <col min="1" max="1" width="28.7109375" style="26" bestFit="1" customWidth="1"/>
    <col min="2" max="2" width="1" style="26" customWidth="1"/>
    <col min="3" max="3" width="21.42578125" style="26" bestFit="1" customWidth="1"/>
    <col min="4" max="4" width="1" style="26" customWidth="1"/>
    <col min="5" max="5" width="22.85546875" style="26" bestFit="1" customWidth="1"/>
    <col min="6" max="6" width="1" style="26" customWidth="1"/>
    <col min="7" max="7" width="16.42578125" style="26" bestFit="1" customWidth="1"/>
    <col min="8" max="8" width="1" style="26" customWidth="1"/>
    <col min="9" max="9" width="17.5703125" style="26" bestFit="1" customWidth="1"/>
    <col min="10" max="10" width="1" style="26" customWidth="1"/>
    <col min="11" max="11" width="12.7109375" style="26" customWidth="1"/>
    <col min="12" max="12" width="1" style="26" customWidth="1"/>
    <col min="13" max="13" width="21.42578125" style="26" bestFit="1" customWidth="1"/>
    <col min="14" max="14" width="1" style="26" customWidth="1"/>
    <col min="15" max="15" width="22.85546875" style="26" bestFit="1" customWidth="1"/>
    <col min="16" max="16" width="1" style="26" customWidth="1"/>
    <col min="17" max="17" width="16.42578125" style="26" bestFit="1" customWidth="1"/>
    <col min="18" max="18" width="1" style="26" customWidth="1"/>
    <col min="19" max="19" width="17.7109375" style="26" bestFit="1" customWidth="1"/>
    <col min="20" max="20" width="1" style="26" customWidth="1"/>
    <col min="21" max="21" width="14.5703125" style="60" bestFit="1" customWidth="1"/>
    <col min="22" max="22" width="1" style="26" customWidth="1"/>
    <col min="23" max="23" width="18.140625" style="26" bestFit="1" customWidth="1"/>
    <col min="24" max="16384" width="9.140625" style="26"/>
  </cols>
  <sheetData>
    <row r="2" spans="1:23" ht="30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3" ht="30">
      <c r="A3" s="79" t="s">
        <v>79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3" ht="30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6" spans="1:23" ht="30">
      <c r="A6" s="88" t="s">
        <v>3</v>
      </c>
      <c r="C6" s="82" t="s">
        <v>81</v>
      </c>
      <c r="D6" s="82" t="s">
        <v>81</v>
      </c>
      <c r="E6" s="82" t="s">
        <v>81</v>
      </c>
      <c r="F6" s="82" t="s">
        <v>81</v>
      </c>
      <c r="G6" s="82" t="s">
        <v>81</v>
      </c>
      <c r="H6" s="82" t="s">
        <v>81</v>
      </c>
      <c r="I6" s="82" t="s">
        <v>81</v>
      </c>
      <c r="J6" s="82" t="s">
        <v>81</v>
      </c>
      <c r="K6" s="82" t="s">
        <v>81</v>
      </c>
      <c r="M6" s="82" t="s">
        <v>82</v>
      </c>
      <c r="N6" s="82" t="s">
        <v>82</v>
      </c>
      <c r="O6" s="82" t="s">
        <v>82</v>
      </c>
      <c r="P6" s="82" t="s">
        <v>82</v>
      </c>
      <c r="Q6" s="82" t="s">
        <v>82</v>
      </c>
      <c r="R6" s="82" t="s">
        <v>82</v>
      </c>
      <c r="S6" s="82" t="s">
        <v>82</v>
      </c>
      <c r="T6" s="82" t="s">
        <v>82</v>
      </c>
      <c r="U6" s="82" t="s">
        <v>82</v>
      </c>
    </row>
    <row r="7" spans="1:23" ht="30">
      <c r="A7" s="82" t="s">
        <v>3</v>
      </c>
      <c r="C7" s="82" t="s">
        <v>108</v>
      </c>
      <c r="E7" s="82" t="s">
        <v>109</v>
      </c>
      <c r="G7" s="82" t="s">
        <v>110</v>
      </c>
      <c r="I7" s="82" t="s">
        <v>70</v>
      </c>
      <c r="K7" s="87" t="s">
        <v>111</v>
      </c>
      <c r="M7" s="82" t="s">
        <v>108</v>
      </c>
      <c r="O7" s="82" t="s">
        <v>109</v>
      </c>
      <c r="Q7" s="82" t="s">
        <v>110</v>
      </c>
      <c r="S7" s="82" t="s">
        <v>70</v>
      </c>
      <c r="U7" s="86" t="s">
        <v>111</v>
      </c>
      <c r="W7" s="55">
        <v>-209109166120</v>
      </c>
    </row>
    <row r="8" spans="1:23" ht="21">
      <c r="A8" s="56" t="s">
        <v>23</v>
      </c>
      <c r="C8" s="26">
        <v>0</v>
      </c>
      <c r="E8" s="26">
        <v>0</v>
      </c>
      <c r="G8" s="26">
        <f>'درآمد ناشی از فروش'!I8</f>
        <v>-3011175285</v>
      </c>
      <c r="I8" s="26">
        <v>-3011175285</v>
      </c>
      <c r="K8" s="26">
        <v>1.43E-2</v>
      </c>
      <c r="M8" s="26">
        <v>0</v>
      </c>
      <c r="O8" s="26">
        <v>0</v>
      </c>
      <c r="Q8" s="26">
        <f>'درآمد ناشی از فروش'!Q8</f>
        <v>-2817209341</v>
      </c>
      <c r="S8" s="26">
        <f>M8+O8+Q8</f>
        <v>-2817209341</v>
      </c>
      <c r="U8" s="58">
        <v>1.44E-2</v>
      </c>
    </row>
    <row r="9" spans="1:23" ht="21">
      <c r="A9" s="56" t="s">
        <v>24</v>
      </c>
      <c r="C9" s="26">
        <v>0</v>
      </c>
      <c r="E9" s="26">
        <v>-20006442357</v>
      </c>
      <c r="G9" s="26">
        <f>'درآمد ناشی از فروش'!I9</f>
        <v>-476249207</v>
      </c>
      <c r="I9" s="26">
        <v>-20482691564</v>
      </c>
      <c r="K9" s="26">
        <v>9.7199999999999995E-2</v>
      </c>
      <c r="M9" s="26">
        <v>0</v>
      </c>
      <c r="O9" s="26">
        <f>'درآمد ناشی از تغییر قیمت اوراق'!Q8</f>
        <v>-25478237581</v>
      </c>
      <c r="Q9" s="26">
        <f>'درآمد ناشی از فروش'!Q9</f>
        <v>-398855278</v>
      </c>
      <c r="S9" s="26">
        <f t="shared" ref="S9:S47" si="0">M9+O9+Q9</f>
        <v>-25877092859</v>
      </c>
      <c r="U9" s="58">
        <v>-0.2235</v>
      </c>
    </row>
    <row r="10" spans="1:23" ht="21">
      <c r="A10" s="56" t="s">
        <v>18</v>
      </c>
      <c r="C10" s="26">
        <v>0</v>
      </c>
      <c r="E10" s="26">
        <v>-4575428594</v>
      </c>
      <c r="G10" s="26">
        <f>'درآمد ناشی از فروش'!I10</f>
        <v>6563981951</v>
      </c>
      <c r="I10" s="26">
        <v>1988553357</v>
      </c>
      <c r="K10" s="26">
        <v>-9.4000000000000004E-3</v>
      </c>
      <c r="M10" s="26">
        <v>0</v>
      </c>
      <c r="O10" s="26">
        <f>'درآمد ناشی از تغییر قیمت اوراق'!Q13</f>
        <v>11627875401</v>
      </c>
      <c r="Q10" s="26">
        <f>'درآمد ناشی از فروش'!Q10</f>
        <v>6808770154</v>
      </c>
      <c r="S10" s="26">
        <f t="shared" si="0"/>
        <v>18436645555</v>
      </c>
      <c r="U10" s="58">
        <v>-0.25240000000000001</v>
      </c>
    </row>
    <row r="11" spans="1:23" ht="21">
      <c r="A11" s="56" t="s">
        <v>17</v>
      </c>
      <c r="C11" s="26">
        <v>6498452909</v>
      </c>
      <c r="E11" s="26">
        <v>-71009665918</v>
      </c>
      <c r="G11" s="26">
        <f>'درآمد ناشی از فروش'!I11</f>
        <v>25987307476</v>
      </c>
      <c r="I11" s="26">
        <v>-38523905533</v>
      </c>
      <c r="K11" s="26">
        <v>0.18290000000000001</v>
      </c>
      <c r="M11" s="26">
        <v>6516256890</v>
      </c>
      <c r="O11" s="26">
        <f>'درآمد ناشی از تغییر قیمت اوراق'!Q20</f>
        <v>19924260387</v>
      </c>
      <c r="Q11" s="26">
        <f>'درآمد ناشی از فروش'!Q11</f>
        <v>26665625011</v>
      </c>
      <c r="S11" s="26">
        <f t="shared" si="0"/>
        <v>53106142288</v>
      </c>
      <c r="U11" s="58">
        <v>-0.74560000000000004</v>
      </c>
    </row>
    <row r="12" spans="1:23" ht="21">
      <c r="A12" s="56" t="s">
        <v>15</v>
      </c>
      <c r="C12" s="26">
        <v>0</v>
      </c>
      <c r="E12" s="26">
        <v>-49036585955</v>
      </c>
      <c r="G12" s="26">
        <f>'درآمد ناشی از فروش'!I12</f>
        <v>-4470114836</v>
      </c>
      <c r="I12" s="26">
        <v>-53506700791</v>
      </c>
      <c r="K12" s="26">
        <v>0.254</v>
      </c>
      <c r="M12" s="26">
        <v>0</v>
      </c>
      <c r="O12" s="26">
        <f>'درآمد ناشی از تغییر قیمت اوراق'!Q12</f>
        <v>-97869192800</v>
      </c>
      <c r="Q12" s="26">
        <f>'درآمد ناشی از فروش'!Q12</f>
        <v>-4364257732</v>
      </c>
      <c r="S12" s="26">
        <f t="shared" si="0"/>
        <v>-102233450532</v>
      </c>
      <c r="U12" s="58">
        <v>-0.72819999999999996</v>
      </c>
    </row>
    <row r="13" spans="1:23" ht="21">
      <c r="A13" s="56" t="s">
        <v>25</v>
      </c>
      <c r="C13" s="26">
        <v>0</v>
      </c>
      <c r="E13" s="26">
        <v>5838557460</v>
      </c>
      <c r="G13" s="26">
        <f>'درآمد ناشی از فروش'!I13</f>
        <v>-3690792215</v>
      </c>
      <c r="I13" s="26">
        <v>2147765245</v>
      </c>
      <c r="K13" s="26">
        <v>-1.0200000000000001E-2</v>
      </c>
      <c r="M13" s="26">
        <v>0</v>
      </c>
      <c r="O13" s="26">
        <f>'درآمد ناشی از تغییر قیمت اوراق'!Q30</f>
        <v>-3155584473</v>
      </c>
      <c r="Q13" s="26">
        <f>'درآمد ناشی از فروش'!Q13</f>
        <v>-5884427009</v>
      </c>
      <c r="S13" s="26">
        <f t="shared" si="0"/>
        <v>-9040011482</v>
      </c>
      <c r="U13" s="58">
        <v>-0.19719999999999999</v>
      </c>
    </row>
    <row r="14" spans="1:23" ht="21">
      <c r="A14" s="56" t="s">
        <v>29</v>
      </c>
      <c r="C14" s="26">
        <v>0</v>
      </c>
      <c r="E14" s="26">
        <v>-705889733</v>
      </c>
      <c r="G14" s="26">
        <f>'درآمد ناشی از فروش'!I17</f>
        <v>923313991</v>
      </c>
      <c r="I14" s="26">
        <v>217424258</v>
      </c>
      <c r="K14" s="26">
        <v>-1E-3</v>
      </c>
      <c r="M14" s="26">
        <v>0</v>
      </c>
      <c r="O14" s="26">
        <f>'درآمد ناشی از تغییر قیمت اوراق'!Q31</f>
        <v>-6548243484</v>
      </c>
      <c r="Q14" s="26">
        <f>'درآمد ناشی از فروش'!Q17</f>
        <v>953057985</v>
      </c>
      <c r="S14" s="26">
        <f t="shared" si="0"/>
        <v>-5595185499</v>
      </c>
      <c r="U14" s="58">
        <v>-0.13089999999999999</v>
      </c>
    </row>
    <row r="15" spans="1:23" ht="21">
      <c r="A15" s="56" t="s">
        <v>30</v>
      </c>
      <c r="C15" s="26">
        <v>0</v>
      </c>
      <c r="E15" s="26">
        <v>0</v>
      </c>
      <c r="G15" s="26">
        <f>'درآمد ناشی از فروش'!I14</f>
        <v>-1171263058</v>
      </c>
      <c r="I15" s="26">
        <v>-1171263058</v>
      </c>
      <c r="K15" s="26">
        <v>5.5999999999999999E-3</v>
      </c>
      <c r="M15" s="26">
        <v>0</v>
      </c>
      <c r="O15" s="26">
        <v>0</v>
      </c>
      <c r="Q15" s="26">
        <f>'درآمد ناشی از فروش'!Q14</f>
        <v>-949727414</v>
      </c>
      <c r="S15" s="26">
        <f t="shared" si="0"/>
        <v>-949727414</v>
      </c>
      <c r="U15" s="58">
        <v>-3.6700000000000003E-2</v>
      </c>
    </row>
    <row r="16" spans="1:23" ht="21">
      <c r="A16" s="56" t="s">
        <v>16</v>
      </c>
      <c r="C16" s="26">
        <v>3249160058</v>
      </c>
      <c r="E16" s="26">
        <v>-38577888326</v>
      </c>
      <c r="G16" s="26">
        <f>'درآمد ناشی از فروش'!I15</f>
        <v>1303260230</v>
      </c>
      <c r="I16" s="26">
        <v>-34025468038</v>
      </c>
      <c r="K16" s="26">
        <v>0.1615</v>
      </c>
      <c r="M16" s="26">
        <v>3249160058</v>
      </c>
      <c r="O16" s="26">
        <f>'درآمد ناشی از تغییر قیمت اوراق'!Q21</f>
        <v>-4274892219</v>
      </c>
      <c r="Q16" s="26">
        <f>'درآمد ناشی از فروش'!Q15</f>
        <v>1420237945</v>
      </c>
      <c r="S16" s="26">
        <f t="shared" si="0"/>
        <v>394505784</v>
      </c>
      <c r="U16" s="58">
        <v>-0.2429</v>
      </c>
    </row>
    <row r="17" spans="1:21" ht="21">
      <c r="A17" s="56" t="s">
        <v>21</v>
      </c>
      <c r="C17" s="26">
        <v>0</v>
      </c>
      <c r="E17" s="26">
        <v>0</v>
      </c>
      <c r="G17" s="26">
        <f>'درآمد ناشی از فروش'!I16</f>
        <v>-16021566430</v>
      </c>
      <c r="I17" s="26">
        <v>-16021566430</v>
      </c>
      <c r="K17" s="26">
        <v>7.6100000000000001E-2</v>
      </c>
      <c r="M17" s="26">
        <v>0</v>
      </c>
      <c r="O17" s="26">
        <v>0</v>
      </c>
      <c r="Q17" s="26">
        <f>'درآمد ناشی از فروش'!Q16</f>
        <v>-15410966054</v>
      </c>
      <c r="S17" s="26">
        <f t="shared" si="0"/>
        <v>-15410966054</v>
      </c>
      <c r="U17" s="58">
        <v>9.7999999999999997E-3</v>
      </c>
    </row>
    <row r="18" spans="1:21" ht="21">
      <c r="A18" s="56" t="s">
        <v>22</v>
      </c>
      <c r="C18" s="26">
        <v>277129093</v>
      </c>
      <c r="E18" s="26">
        <v>-6081588754</v>
      </c>
      <c r="G18" s="26">
        <v>0</v>
      </c>
      <c r="I18" s="26">
        <v>-5804459661</v>
      </c>
      <c r="K18" s="26">
        <v>2.76E-2</v>
      </c>
      <c r="M18" s="26">
        <v>295351280</v>
      </c>
      <c r="O18" s="26">
        <f>'درآمد ناشی از تغییر قیمت اوراق'!Q9</f>
        <v>-9164325124</v>
      </c>
      <c r="Q18" s="26">
        <f>'درآمد ناشی از فروش'!Q20</f>
        <v>-294558305</v>
      </c>
      <c r="S18" s="26">
        <f t="shared" si="0"/>
        <v>-9163532149</v>
      </c>
      <c r="U18" s="58">
        <v>-2.2100000000000002E-2</v>
      </c>
    </row>
    <row r="19" spans="1:21" ht="21">
      <c r="A19" s="56" t="s">
        <v>37</v>
      </c>
      <c r="C19" s="26">
        <v>29161755</v>
      </c>
      <c r="E19" s="26">
        <v>-2545130108</v>
      </c>
      <c r="G19" s="26">
        <v>0</v>
      </c>
      <c r="I19" s="26">
        <v>-2515968353</v>
      </c>
      <c r="K19" s="26">
        <v>1.1900000000000001E-2</v>
      </c>
      <c r="M19" s="26">
        <v>30500000</v>
      </c>
      <c r="O19" s="26">
        <f>'درآمد ناشی از تغییر قیمت اوراق'!Q10</f>
        <v>-2545130108</v>
      </c>
      <c r="Q19" s="26">
        <v>0</v>
      </c>
      <c r="S19" s="26">
        <f t="shared" si="0"/>
        <v>-2514630108</v>
      </c>
      <c r="U19" s="58">
        <v>1.2E-2</v>
      </c>
    </row>
    <row r="20" spans="1:21" ht="21">
      <c r="A20" s="56" t="s">
        <v>34</v>
      </c>
      <c r="C20" s="26">
        <v>31953661</v>
      </c>
      <c r="E20" s="26">
        <v>-9570911454</v>
      </c>
      <c r="G20" s="26">
        <v>0</v>
      </c>
      <c r="I20" s="26">
        <v>-9538957793</v>
      </c>
      <c r="K20" s="26">
        <v>4.53E-2</v>
      </c>
      <c r="M20" s="26">
        <v>34054724</v>
      </c>
      <c r="O20" s="26">
        <f>'درآمد ناشی از تغییر قیمت اوراق'!Q11</f>
        <v>-11909783707</v>
      </c>
      <c r="Q20" s="26">
        <f>'درآمد ناشی از فروش'!Q28</f>
        <v>114842929</v>
      </c>
      <c r="S20" s="26">
        <f t="shared" si="0"/>
        <v>-11760886054</v>
      </c>
      <c r="U20" s="58">
        <v>-2.12E-2</v>
      </c>
    </row>
    <row r="21" spans="1:21" ht="21">
      <c r="A21" s="56" t="s">
        <v>19</v>
      </c>
      <c r="C21" s="26">
        <v>5960025690</v>
      </c>
      <c r="E21" s="26">
        <v>-9157188600</v>
      </c>
      <c r="G21" s="26">
        <v>0</v>
      </c>
      <c r="I21" s="26">
        <v>-3197162910</v>
      </c>
      <c r="K21" s="26">
        <v>1.52E-2</v>
      </c>
      <c r="M21" s="26">
        <v>6356000000</v>
      </c>
      <c r="O21" s="26">
        <f>'درآمد ناشی از تغییر قیمت اوراق'!Q15</f>
        <v>-17256708000</v>
      </c>
      <c r="Q21" s="26">
        <f>'درآمد ناشی از فروش'!T30</f>
        <v>0</v>
      </c>
      <c r="S21" s="26">
        <f t="shared" si="0"/>
        <v>-10900708000</v>
      </c>
      <c r="U21" s="58">
        <v>-2.3400000000000001E-2</v>
      </c>
    </row>
    <row r="22" spans="1:21" ht="21">
      <c r="A22" s="56" t="s">
        <v>99</v>
      </c>
      <c r="C22" s="26">
        <v>0</v>
      </c>
      <c r="E22" s="26">
        <v>0</v>
      </c>
      <c r="G22" s="26">
        <v>0</v>
      </c>
      <c r="I22" s="26">
        <v>0</v>
      </c>
      <c r="K22" s="26">
        <v>0</v>
      </c>
      <c r="M22" s="26">
        <v>301100571</v>
      </c>
      <c r="O22" s="26">
        <v>0</v>
      </c>
      <c r="Q22" s="26">
        <f>'درآمد ناشی از فروش'!Q23</f>
        <v>-958195061</v>
      </c>
      <c r="S22" s="26">
        <f t="shared" si="0"/>
        <v>-657094490</v>
      </c>
      <c r="U22" s="58">
        <v>-1.4E-3</v>
      </c>
    </row>
    <row r="23" spans="1:21" ht="21">
      <c r="A23" s="56" t="s">
        <v>33</v>
      </c>
      <c r="C23" s="26">
        <v>7881748</v>
      </c>
      <c r="E23" s="26">
        <v>-2108380050</v>
      </c>
      <c r="G23" s="26">
        <v>0</v>
      </c>
      <c r="I23" s="26">
        <v>-2100498302</v>
      </c>
      <c r="K23" s="26">
        <v>0.01</v>
      </c>
      <c r="M23" s="26">
        <v>8400000</v>
      </c>
      <c r="O23" s="26">
        <f>'درآمد ناشی از تغییر قیمت اوراق'!Q19</f>
        <v>-3861884250</v>
      </c>
      <c r="Q23" s="26">
        <f>'درآمد ناشی از فروش'!V18</f>
        <v>0</v>
      </c>
      <c r="S23" s="26">
        <f t="shared" si="0"/>
        <v>-3853484250</v>
      </c>
      <c r="U23" s="58">
        <v>-4.7000000000000002E-3</v>
      </c>
    </row>
    <row r="24" spans="1:21" ht="21">
      <c r="A24" s="56" t="s">
        <v>36</v>
      </c>
      <c r="C24" s="26">
        <v>137273000</v>
      </c>
      <c r="E24" s="26">
        <v>-3101659635</v>
      </c>
      <c r="G24" s="26">
        <v>0</v>
      </c>
      <c r="I24" s="26">
        <v>-2964386635</v>
      </c>
      <c r="K24" s="26">
        <v>1.41E-2</v>
      </c>
      <c r="M24" s="26">
        <v>137273000</v>
      </c>
      <c r="O24" s="26">
        <f>'درآمد ناشی از تغییر قیمت اوراق'!Q25</f>
        <v>-3101659636</v>
      </c>
      <c r="Q24" s="26">
        <v>0</v>
      </c>
      <c r="S24" s="26">
        <f t="shared" si="0"/>
        <v>-2964386636</v>
      </c>
      <c r="U24" s="58">
        <v>1.41E-2</v>
      </c>
    </row>
    <row r="25" spans="1:21" ht="21">
      <c r="A25" s="56" t="s">
        <v>44</v>
      </c>
      <c r="C25" s="26">
        <v>911820708</v>
      </c>
      <c r="E25" s="26">
        <v>4570221150</v>
      </c>
      <c r="G25" s="26">
        <v>0</v>
      </c>
      <c r="I25" s="26">
        <v>5482041858</v>
      </c>
      <c r="K25" s="26">
        <v>-2.5999999999999999E-2</v>
      </c>
      <c r="M25" s="26">
        <v>953040000</v>
      </c>
      <c r="O25" s="26">
        <f>'درآمد ناشی از تغییر قیمت اوراق'!Q32</f>
        <v>4570221150</v>
      </c>
      <c r="Q25" s="26">
        <v>0</v>
      </c>
      <c r="S25" s="26">
        <f t="shared" si="0"/>
        <v>5523261150</v>
      </c>
      <c r="U25" s="58">
        <v>-2.6200000000000001E-2</v>
      </c>
    </row>
    <row r="26" spans="1:21" ht="21">
      <c r="A26" s="56" t="s">
        <v>35</v>
      </c>
      <c r="C26" s="26">
        <v>0</v>
      </c>
      <c r="E26" s="26">
        <v>-5820593769</v>
      </c>
      <c r="G26" s="26">
        <v>0</v>
      </c>
      <c r="I26" s="26">
        <v>-5820593769</v>
      </c>
      <c r="K26" s="26">
        <v>2.76E-2</v>
      </c>
      <c r="M26" s="26">
        <v>0</v>
      </c>
      <c r="O26" s="26">
        <f>'درآمد ناشی از تغییر قیمت اوراق'!Q14</f>
        <v>-6198936802</v>
      </c>
      <c r="Q26" s="26">
        <v>0</v>
      </c>
      <c r="S26" s="26">
        <f t="shared" si="0"/>
        <v>-6198936802</v>
      </c>
      <c r="U26" s="58">
        <v>2.9600000000000001E-2</v>
      </c>
    </row>
    <row r="27" spans="1:21" ht="21">
      <c r="A27" s="56" t="s">
        <v>42</v>
      </c>
      <c r="C27" s="26">
        <v>0</v>
      </c>
      <c r="E27" s="26">
        <v>-4453883867</v>
      </c>
      <c r="G27" s="26">
        <v>0</v>
      </c>
      <c r="I27" s="26">
        <v>-4453883867</v>
      </c>
      <c r="K27" s="26">
        <v>2.1100000000000001E-2</v>
      </c>
      <c r="M27" s="26">
        <v>0</v>
      </c>
      <c r="O27" s="26">
        <f>'درآمد ناشی از تغییر قیمت اوراق'!Q16</f>
        <v>-4453883867</v>
      </c>
      <c r="Q27" s="26">
        <v>0</v>
      </c>
      <c r="S27" s="26">
        <f t="shared" si="0"/>
        <v>-4453883867</v>
      </c>
      <c r="U27" s="58">
        <v>2.12E-2</v>
      </c>
    </row>
    <row r="28" spans="1:21" ht="21">
      <c r="A28" s="56" t="s">
        <v>31</v>
      </c>
      <c r="C28" s="26">
        <v>0</v>
      </c>
      <c r="E28" s="26">
        <v>-2342799640</v>
      </c>
      <c r="G28" s="26">
        <v>0</v>
      </c>
      <c r="I28" s="26">
        <v>-2342799640</v>
      </c>
      <c r="K28" s="26">
        <v>1.11E-2</v>
      </c>
      <c r="M28" s="26">
        <v>0</v>
      </c>
      <c r="O28" s="26">
        <f>'درآمد ناشی از تغییر قیمت اوراق'!Q17</f>
        <v>-4156396728</v>
      </c>
      <c r="Q28" s="26">
        <v>0</v>
      </c>
      <c r="S28" s="26">
        <f t="shared" si="0"/>
        <v>-4156396728</v>
      </c>
      <c r="U28" s="58">
        <v>-1.2999999999999999E-2</v>
      </c>
    </row>
    <row r="29" spans="1:21" ht="21">
      <c r="A29" s="56" t="s">
        <v>38</v>
      </c>
      <c r="C29" s="26">
        <v>0</v>
      </c>
      <c r="E29" s="26">
        <v>-878971439</v>
      </c>
      <c r="G29" s="26">
        <v>0</v>
      </c>
      <c r="I29" s="26">
        <v>-878971439</v>
      </c>
      <c r="K29" s="26">
        <v>4.1999999999999997E-3</v>
      </c>
      <c r="M29" s="26">
        <v>0</v>
      </c>
      <c r="O29" s="26">
        <f>'درآمد ناشی از تغییر قیمت اوراق'!Q18</f>
        <v>-878971439</v>
      </c>
      <c r="Q29" s="26">
        <v>0</v>
      </c>
      <c r="S29" s="26">
        <f t="shared" si="0"/>
        <v>-878971439</v>
      </c>
      <c r="U29" s="58">
        <v>4.1999999999999997E-3</v>
      </c>
    </row>
    <row r="30" spans="1:21" ht="21">
      <c r="A30" s="56" t="s">
        <v>32</v>
      </c>
      <c r="C30" s="26">
        <v>0</v>
      </c>
      <c r="E30" s="26">
        <v>-20191660506</v>
      </c>
      <c r="G30" s="26">
        <v>0</v>
      </c>
      <c r="I30" s="26">
        <v>-20191660506</v>
      </c>
      <c r="K30" s="26">
        <v>9.5899999999999999E-2</v>
      </c>
      <c r="M30" s="26">
        <v>0</v>
      </c>
      <c r="O30" s="26">
        <f>'درآمد ناشی از تغییر قیمت اوراق'!Q22</f>
        <v>-48573646879</v>
      </c>
      <c r="Q30" s="26">
        <v>0</v>
      </c>
      <c r="S30" s="26">
        <f t="shared" si="0"/>
        <v>-48573646879</v>
      </c>
      <c r="U30" s="58">
        <v>8.2299999999999998E-2</v>
      </c>
    </row>
    <row r="31" spans="1:21" ht="21">
      <c r="A31" s="56" t="s">
        <v>20</v>
      </c>
      <c r="C31" s="26">
        <v>0</v>
      </c>
      <c r="E31" s="26">
        <v>-3378392644</v>
      </c>
      <c r="G31" s="26">
        <v>0</v>
      </c>
      <c r="I31" s="26">
        <v>-3378392644</v>
      </c>
      <c r="K31" s="26">
        <v>1.6E-2</v>
      </c>
      <c r="M31" s="26">
        <v>0</v>
      </c>
      <c r="O31" s="26">
        <f>'درآمد ناشی از تغییر قیمت اوراق'!Q23</f>
        <v>-6583497046</v>
      </c>
      <c r="Q31" s="26">
        <v>0</v>
      </c>
      <c r="S31" s="26">
        <f t="shared" si="0"/>
        <v>-6583497046</v>
      </c>
      <c r="U31" s="58">
        <v>4.2099999999999999E-2</v>
      </c>
    </row>
    <row r="32" spans="1:21" ht="21">
      <c r="A32" s="56" t="s">
        <v>27</v>
      </c>
      <c r="C32" s="26">
        <v>0</v>
      </c>
      <c r="E32" s="26">
        <v>-5817622514</v>
      </c>
      <c r="G32" s="26">
        <v>0</v>
      </c>
      <c r="I32" s="26">
        <v>-5817622514</v>
      </c>
      <c r="K32" s="26">
        <v>2.76E-2</v>
      </c>
      <c r="M32" s="26">
        <v>0</v>
      </c>
      <c r="O32" s="26">
        <f>'درآمد ناشی از تغییر قیمت اوراق'!Q24</f>
        <v>-3238676452</v>
      </c>
      <c r="Q32" s="26">
        <f>'درآمد ناشی از فروش'!Q26</f>
        <v>1165438380</v>
      </c>
      <c r="S32" s="26">
        <f t="shared" si="0"/>
        <v>-2073238072</v>
      </c>
      <c r="U32" s="58">
        <v>-5.16E-2</v>
      </c>
    </row>
    <row r="33" spans="1:21" ht="21">
      <c r="A33" s="56" t="s">
        <v>26</v>
      </c>
      <c r="C33" s="26">
        <v>0</v>
      </c>
      <c r="E33" s="26">
        <v>0</v>
      </c>
      <c r="G33" s="26">
        <v>0</v>
      </c>
      <c r="I33" s="26">
        <v>0</v>
      </c>
      <c r="K33" s="26">
        <v>0</v>
      </c>
      <c r="M33" s="26">
        <v>0</v>
      </c>
      <c r="O33" s="26">
        <f>'درآمد ناشی از تغییر قیمت اوراق'!Q26</f>
        <v>-1</v>
      </c>
      <c r="Q33" s="26">
        <v>0</v>
      </c>
      <c r="S33" s="26">
        <f t="shared" si="0"/>
        <v>-1</v>
      </c>
      <c r="U33" s="58">
        <v>2.2000000000000001E-3</v>
      </c>
    </row>
    <row r="34" spans="1:21" ht="21">
      <c r="A34" s="56" t="s">
        <v>28</v>
      </c>
      <c r="C34" s="26">
        <v>0</v>
      </c>
      <c r="E34" s="26">
        <v>-1860138459</v>
      </c>
      <c r="G34" s="26">
        <v>0</v>
      </c>
      <c r="I34" s="26">
        <v>-1860138459</v>
      </c>
      <c r="K34" s="26">
        <v>8.8000000000000005E-3</v>
      </c>
      <c r="M34" s="26">
        <v>0</v>
      </c>
      <c r="O34" s="26">
        <f>'درآمد ناشی از تغییر قیمت اوراق'!Q27</f>
        <v>-3305053693</v>
      </c>
      <c r="Q34" s="26">
        <f>'درآمد ناشی از فروش'!Q30</f>
        <v>175736208</v>
      </c>
      <c r="S34" s="26">
        <f t="shared" si="0"/>
        <v>-3129317485</v>
      </c>
      <c r="U34" s="58">
        <v>-3.0999999999999999E-3</v>
      </c>
    </row>
    <row r="35" spans="1:21" ht="21">
      <c r="A35" s="31" t="s">
        <v>127</v>
      </c>
      <c r="C35" s="26">
        <v>0</v>
      </c>
      <c r="K35" s="26">
        <v>0</v>
      </c>
      <c r="M35" s="26">
        <v>0</v>
      </c>
      <c r="Q35" s="41">
        <v>952870574</v>
      </c>
      <c r="S35" s="26">
        <f t="shared" si="0"/>
        <v>952870574</v>
      </c>
      <c r="U35" s="58"/>
    </row>
    <row r="36" spans="1:21" ht="21">
      <c r="A36" s="31" t="s">
        <v>128</v>
      </c>
      <c r="C36" s="26">
        <v>0</v>
      </c>
      <c r="K36" s="26">
        <v>0</v>
      </c>
      <c r="M36" s="26">
        <v>0</v>
      </c>
      <c r="Q36" s="41">
        <v>-3676799443</v>
      </c>
      <c r="S36" s="26">
        <f t="shared" si="0"/>
        <v>-3676799443</v>
      </c>
      <c r="U36" s="58"/>
    </row>
    <row r="37" spans="1:21" ht="21">
      <c r="A37" s="56" t="s">
        <v>39</v>
      </c>
      <c r="C37" s="26">
        <v>0</v>
      </c>
      <c r="E37" s="26">
        <v>-2658042388</v>
      </c>
      <c r="G37" s="26">
        <v>0</v>
      </c>
      <c r="I37" s="26">
        <v>-2658042388</v>
      </c>
      <c r="K37" s="26">
        <v>1.26E-2</v>
      </c>
      <c r="M37" s="26">
        <v>0</v>
      </c>
      <c r="O37" s="26">
        <f>'درآمد ناشی از تغییر قیمت اوراق'!Q28</f>
        <v>-2658042388</v>
      </c>
      <c r="Q37" s="26">
        <v>0</v>
      </c>
      <c r="S37" s="26">
        <f t="shared" si="0"/>
        <v>-2658042388</v>
      </c>
      <c r="U37" s="58">
        <v>1.2699999999999999E-2</v>
      </c>
    </row>
    <row r="38" spans="1:21" ht="21">
      <c r="A38" s="56" t="s">
        <v>43</v>
      </c>
      <c r="C38" s="26">
        <v>0</v>
      </c>
      <c r="E38" s="26">
        <v>-412106550</v>
      </c>
      <c r="G38" s="26">
        <v>0</v>
      </c>
      <c r="I38" s="26">
        <v>-412106550</v>
      </c>
      <c r="K38" s="26">
        <v>2E-3</v>
      </c>
      <c r="M38" s="26">
        <v>0</v>
      </c>
      <c r="O38" s="26">
        <f>'درآمد ناشی از تغییر قیمت اوراق'!Q29</f>
        <v>-412106551</v>
      </c>
      <c r="Q38" s="26">
        <v>0</v>
      </c>
      <c r="S38" s="26">
        <f t="shared" si="0"/>
        <v>-412106551</v>
      </c>
      <c r="U38" s="58">
        <v>2E-3</v>
      </c>
    </row>
    <row r="39" spans="1:21" ht="21">
      <c r="A39" s="56" t="s">
        <v>40</v>
      </c>
      <c r="C39" s="26">
        <v>0</v>
      </c>
      <c r="E39" s="26">
        <v>-1435623830</v>
      </c>
      <c r="G39" s="26">
        <v>0</v>
      </c>
      <c r="I39" s="26">
        <v>-1435623830</v>
      </c>
      <c r="K39" s="26">
        <v>6.7999999999999996E-3</v>
      </c>
      <c r="M39" s="26">
        <v>0</v>
      </c>
      <c r="O39" s="26">
        <f>'درآمد ناشی از تغییر قیمت اوراق'!Q33</f>
        <v>-1435623830</v>
      </c>
      <c r="Q39" s="26">
        <v>0</v>
      </c>
      <c r="S39" s="26">
        <f t="shared" si="0"/>
        <v>-1435623830</v>
      </c>
      <c r="U39" s="58">
        <v>6.7999999999999996E-3</v>
      </c>
    </row>
    <row r="40" spans="1:21" ht="21">
      <c r="A40" s="56" t="s">
        <v>124</v>
      </c>
      <c r="Q40" s="26">
        <v>-3039767400</v>
      </c>
      <c r="S40" s="26">
        <f t="shared" si="0"/>
        <v>-3039767400</v>
      </c>
      <c r="U40" s="58"/>
    </row>
    <row r="41" spans="1:21" ht="21">
      <c r="A41" s="56" t="s">
        <v>132</v>
      </c>
      <c r="Q41" s="26">
        <v>-3139140730</v>
      </c>
      <c r="S41" s="26">
        <f t="shared" si="0"/>
        <v>-3139140730</v>
      </c>
      <c r="U41" s="58"/>
    </row>
    <row r="42" spans="1:21" ht="21">
      <c r="A42" s="56" t="s">
        <v>133</v>
      </c>
      <c r="Q42" s="26">
        <v>-108384665</v>
      </c>
      <c r="S42" s="26">
        <f t="shared" si="0"/>
        <v>-108384665</v>
      </c>
      <c r="U42" s="58"/>
    </row>
    <row r="43" spans="1:21" ht="21">
      <c r="A43" s="56" t="s">
        <v>125</v>
      </c>
      <c r="Q43" s="26">
        <v>109760270</v>
      </c>
      <c r="S43" s="26">
        <f t="shared" si="0"/>
        <v>109760270</v>
      </c>
      <c r="U43" s="58"/>
    </row>
    <row r="44" spans="1:21" ht="21">
      <c r="A44" s="56" t="s">
        <v>135</v>
      </c>
      <c r="Q44" s="26">
        <v>785217750</v>
      </c>
      <c r="S44" s="26">
        <f t="shared" si="0"/>
        <v>785217750</v>
      </c>
      <c r="U44" s="58"/>
    </row>
    <row r="45" spans="1:21" ht="21">
      <c r="A45" s="56" t="s">
        <v>130</v>
      </c>
      <c r="Q45" s="26">
        <v>768939746</v>
      </c>
      <c r="S45" s="26">
        <f t="shared" si="0"/>
        <v>768939746</v>
      </c>
      <c r="U45" s="58"/>
    </row>
    <row r="46" spans="1:21" ht="21">
      <c r="A46" s="56"/>
      <c r="S46" s="26">
        <f t="shared" si="0"/>
        <v>0</v>
      </c>
      <c r="U46" s="58"/>
    </row>
    <row r="47" spans="1:21" ht="21">
      <c r="A47" s="56" t="s">
        <v>41</v>
      </c>
      <c r="C47" s="26">
        <v>0</v>
      </c>
      <c r="E47" s="26">
        <v>-1498539354</v>
      </c>
      <c r="G47" s="26">
        <v>0</v>
      </c>
      <c r="I47" s="26">
        <v>-1498539354</v>
      </c>
      <c r="K47" s="26">
        <v>7.1000000000000004E-3</v>
      </c>
      <c r="M47" s="26">
        <v>0</v>
      </c>
      <c r="O47" s="26">
        <f>'درآمد ناشی از تغییر قیمت اوراق'!Q34</f>
        <v>-1498539354</v>
      </c>
      <c r="Q47" s="26">
        <v>0</v>
      </c>
      <c r="S47" s="26">
        <f t="shared" si="0"/>
        <v>-1498539354</v>
      </c>
      <c r="U47" s="58">
        <v>7.1000000000000004E-3</v>
      </c>
    </row>
    <row r="48" spans="1:21" ht="19.5" thickBot="1">
      <c r="A48" s="57" t="s">
        <v>113</v>
      </c>
      <c r="C48" s="27">
        <f>SUM(C8:C47)</f>
        <v>17102858622</v>
      </c>
      <c r="E48" s="27">
        <f>SUM(E8:E47)</f>
        <v>-256816355834</v>
      </c>
      <c r="G48" s="27">
        <f>SUM(G8:G47)</f>
        <v>5936702617</v>
      </c>
      <c r="I48" s="27">
        <f>SUM(I8:I47)</f>
        <v>-233776794595</v>
      </c>
      <c r="K48" s="27">
        <f>SUM(K8:K47)</f>
        <v>1.1098999999999999</v>
      </c>
      <c r="M48" s="27">
        <f>SUM(M8:M47)</f>
        <v>17881136523</v>
      </c>
      <c r="O48" s="27">
        <f>SUM(O8:O47)</f>
        <v>-232436659474</v>
      </c>
      <c r="Q48" s="27">
        <f>SUM(Q8:Q47)</f>
        <v>-1121791480</v>
      </c>
      <c r="S48" s="27">
        <f>SUM(S8:S47)</f>
        <v>-215677314431</v>
      </c>
      <c r="U48" s="59">
        <f>SUM(U8:U47)</f>
        <v>-2.4636000000000005</v>
      </c>
    </row>
    <row r="49" spans="13:15" ht="19.5" thickTop="1"/>
    <row r="50" spans="13:15">
      <c r="M50" s="61"/>
    </row>
    <row r="51" spans="13:15">
      <c r="M51" s="61"/>
      <c r="O51" s="4"/>
    </row>
    <row r="52" spans="13:15">
      <c r="M52" s="61"/>
      <c r="O52" s="37"/>
    </row>
    <row r="53" spans="13:15">
      <c r="O53" s="62"/>
    </row>
    <row r="56" spans="13:15">
      <c r="M56" s="26">
        <v>17881136523</v>
      </c>
    </row>
    <row r="57" spans="13:15">
      <c r="M57" s="26">
        <f>M56-M48</f>
        <v>0</v>
      </c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workbookViewId="0">
      <selection activeCell="I12" sqref="I12"/>
    </sheetView>
  </sheetViews>
  <sheetFormatPr defaultRowHeight="18.75"/>
  <cols>
    <col min="1" max="1" width="30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30">
      <c r="A3" s="71" t="s">
        <v>79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ht="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17" ht="30">
      <c r="A6" s="71" t="s">
        <v>83</v>
      </c>
      <c r="C6" s="71" t="s">
        <v>81</v>
      </c>
      <c r="D6" s="71" t="s">
        <v>81</v>
      </c>
      <c r="E6" s="71" t="s">
        <v>81</v>
      </c>
      <c r="F6" s="71" t="s">
        <v>81</v>
      </c>
      <c r="G6" s="71" t="s">
        <v>81</v>
      </c>
      <c r="H6" s="71" t="s">
        <v>81</v>
      </c>
      <c r="I6" s="71" t="s">
        <v>81</v>
      </c>
      <c r="K6" s="71" t="s">
        <v>82</v>
      </c>
      <c r="L6" s="71" t="s">
        <v>82</v>
      </c>
      <c r="M6" s="71" t="s">
        <v>82</v>
      </c>
      <c r="N6" s="71" t="s">
        <v>82</v>
      </c>
      <c r="O6" s="71" t="s">
        <v>82</v>
      </c>
      <c r="P6" s="71" t="s">
        <v>82</v>
      </c>
      <c r="Q6" s="71" t="s">
        <v>82</v>
      </c>
    </row>
    <row r="7" spans="1:17" ht="30">
      <c r="A7" s="71" t="s">
        <v>83</v>
      </c>
      <c r="C7" s="71" t="s">
        <v>112</v>
      </c>
      <c r="E7" s="71" t="s">
        <v>109</v>
      </c>
      <c r="G7" s="71" t="s">
        <v>110</v>
      </c>
      <c r="I7" s="71" t="s">
        <v>113</v>
      </c>
      <c r="K7" s="71" t="s">
        <v>112</v>
      </c>
      <c r="M7" s="71" t="s">
        <v>109</v>
      </c>
      <c r="O7" s="71" t="s">
        <v>110</v>
      </c>
      <c r="Q7" s="71" t="s">
        <v>113</v>
      </c>
    </row>
    <row r="8" spans="1:17" ht="21">
      <c r="A8" s="2" t="s">
        <v>58</v>
      </c>
      <c r="C8" s="3">
        <v>3853267517</v>
      </c>
      <c r="E8" s="3">
        <v>14925000</v>
      </c>
      <c r="G8" s="3">
        <v>-5862500</v>
      </c>
      <c r="I8" s="3">
        <f>C8+E8+G8</f>
        <v>3862330017</v>
      </c>
      <c r="K8" s="3">
        <v>5311239267</v>
      </c>
      <c r="M8" s="3">
        <v>-59700000</v>
      </c>
      <c r="O8" s="3">
        <v>-5862500</v>
      </c>
      <c r="Q8" s="3">
        <f>K8+M8+O8</f>
        <v>5245676767</v>
      </c>
    </row>
    <row r="9" spans="1:17" ht="21">
      <c r="A9" s="2" t="s">
        <v>61</v>
      </c>
      <c r="C9" s="3">
        <v>1104398832</v>
      </c>
      <c r="E9" s="3">
        <v>-44375000</v>
      </c>
      <c r="G9" s="15">
        <v>0</v>
      </c>
      <c r="I9" s="3">
        <f t="shared" ref="I9:I10" si="0">C9+E9+G9</f>
        <v>1060023832</v>
      </c>
      <c r="K9" s="3">
        <v>1104398832</v>
      </c>
      <c r="M9" s="3">
        <v>-44375000</v>
      </c>
      <c r="O9" s="15">
        <v>0</v>
      </c>
      <c r="Q9" s="3">
        <f t="shared" ref="Q9:Q10" si="1">K9+M9+O9</f>
        <v>1060023832</v>
      </c>
    </row>
    <row r="10" spans="1:17" ht="21">
      <c r="A10" s="2" t="s">
        <v>54</v>
      </c>
      <c r="C10" s="15">
        <v>0</v>
      </c>
      <c r="E10" s="3">
        <v>38701984</v>
      </c>
      <c r="G10" s="15">
        <v>0</v>
      </c>
      <c r="I10" s="3">
        <f t="shared" si="0"/>
        <v>38701984</v>
      </c>
      <c r="K10" s="15">
        <v>0</v>
      </c>
      <c r="M10" s="3">
        <v>105890804</v>
      </c>
      <c r="O10" s="15">
        <v>0</v>
      </c>
      <c r="Q10" s="3">
        <f t="shared" si="1"/>
        <v>105890804</v>
      </c>
    </row>
    <row r="11" spans="1:17" ht="19.5" thickBot="1">
      <c r="A11" s="14" t="s">
        <v>113</v>
      </c>
      <c r="C11" s="9">
        <f>SUM(C8:C10)</f>
        <v>4957666349</v>
      </c>
      <c r="E11" s="9">
        <f>SUM(E8:E10)</f>
        <v>9251984</v>
      </c>
      <c r="G11" s="9">
        <f>SUM(G8:G10)</f>
        <v>-5862500</v>
      </c>
      <c r="I11" s="9">
        <f>SUM(I8:I10)</f>
        <v>4961055833</v>
      </c>
      <c r="K11" s="9">
        <f>SUM(K8:K10)</f>
        <v>6415638099</v>
      </c>
      <c r="M11" s="9">
        <f>SUM(M8:M10)</f>
        <v>1815804</v>
      </c>
      <c r="O11" s="9">
        <f>SUM(O8:O10)</f>
        <v>-5862500</v>
      </c>
      <c r="Q11" s="9">
        <f>SUM(Q8:Q10)</f>
        <v>6411591403</v>
      </c>
    </row>
    <row r="12" spans="1:17" ht="19.5" thickTop="1"/>
    <row r="23" spans="13:13">
      <c r="M23" s="4"/>
    </row>
    <row r="24" spans="13:13">
      <c r="M24" s="4"/>
    </row>
    <row r="25" spans="13:13">
      <c r="M2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Mahboobeh Rahzani</dc:creator>
  <cp:lastModifiedBy>Mahboobeh Rahzani</cp:lastModifiedBy>
  <cp:lastPrinted>2023-07-25T14:49:15Z</cp:lastPrinted>
  <dcterms:created xsi:type="dcterms:W3CDTF">2023-07-22T04:34:24Z</dcterms:created>
  <dcterms:modified xsi:type="dcterms:W3CDTF">2023-07-29T11:51:26Z</dcterms:modified>
</cp:coreProperties>
</file>