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.rahzaani\صندوق کارگزاری پارسیان\صورت وضعیت پرتفو\1402\"/>
    </mc:Choice>
  </mc:AlternateContent>
  <bookViews>
    <workbookView xWindow="0" yWindow="0" windowWidth="28800" windowHeight="12300" tabRatio="837" firstSheet="1" activeTab="8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5" hidden="1">'درآمد ناشی از تغییر قیمت اوراق'!$A$2:$Q$90</definedName>
  </definedNames>
  <calcPr calcId="162913"/>
</workbook>
</file>

<file path=xl/calcChain.xml><?xml version="1.0" encoding="utf-8"?>
<calcChain xmlns="http://schemas.openxmlformats.org/spreadsheetml/2006/main">
  <c r="C10" i="15" l="1"/>
  <c r="E10" i="15"/>
  <c r="G10" i="15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8" i="11"/>
  <c r="E103" i="11"/>
  <c r="E100" i="11"/>
  <c r="E99" i="11"/>
  <c r="E9" i="11"/>
  <c r="E10" i="11"/>
  <c r="E11" i="11"/>
  <c r="E12" i="11"/>
  <c r="E13" i="11"/>
  <c r="E14" i="11"/>
  <c r="E15" i="11"/>
  <c r="E16" i="11"/>
  <c r="E20" i="11"/>
  <c r="E21" i="11"/>
  <c r="E22" i="11"/>
  <c r="E23" i="11"/>
  <c r="E24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8" i="11"/>
  <c r="S93" i="11"/>
  <c r="S94" i="11"/>
  <c r="S95" i="11"/>
  <c r="S96" i="11"/>
  <c r="S97" i="11"/>
  <c r="S98" i="11"/>
  <c r="S9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O99" i="11"/>
  <c r="O9" i="11"/>
  <c r="O10" i="11"/>
  <c r="O11" i="11"/>
  <c r="O12" i="11"/>
  <c r="O13" i="11"/>
  <c r="O14" i="11"/>
  <c r="O15" i="11"/>
  <c r="O16" i="11"/>
  <c r="O20" i="11"/>
  <c r="O21" i="11"/>
  <c r="O22" i="11"/>
  <c r="O23" i="11"/>
  <c r="O24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8" i="11"/>
  <c r="S8" i="11" s="1"/>
  <c r="M90" i="9"/>
  <c r="E90" i="9"/>
  <c r="G90" i="9"/>
  <c r="I90" i="9"/>
  <c r="O90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8" i="9"/>
  <c r="Q90" i="9"/>
  <c r="C9" i="15"/>
  <c r="C8" i="15"/>
  <c r="Q9" i="12"/>
  <c r="Q10" i="12"/>
  <c r="Q8" i="12"/>
  <c r="O8" i="12"/>
  <c r="M10" i="12"/>
  <c r="M11" i="12" s="1"/>
  <c r="I11" i="12"/>
  <c r="I9" i="12"/>
  <c r="I10" i="12"/>
  <c r="I8" i="12"/>
  <c r="G8" i="12"/>
  <c r="G11" i="12" s="1"/>
  <c r="C11" i="12"/>
  <c r="E11" i="12"/>
  <c r="K11" i="12"/>
  <c r="O11" i="12"/>
  <c r="Q11" i="12"/>
  <c r="Q95" i="11"/>
  <c r="A95" i="11"/>
  <c r="Q93" i="11"/>
  <c r="A93" i="11"/>
  <c r="Q27" i="10"/>
  <c r="Q69" i="11"/>
  <c r="Q65" i="11"/>
  <c r="Q36" i="11"/>
  <c r="Q25" i="11"/>
  <c r="Q22" i="11"/>
  <c r="Q20" i="11"/>
  <c r="Q19" i="11"/>
  <c r="Q18" i="11"/>
  <c r="Q17" i="11"/>
  <c r="Q16" i="11"/>
  <c r="Q15" i="11"/>
  <c r="Q14" i="11"/>
  <c r="Q13" i="11"/>
  <c r="Q12" i="11"/>
  <c r="Q11" i="11"/>
  <c r="Q10" i="11"/>
  <c r="Q100" i="11" s="1"/>
  <c r="Q9" i="11"/>
  <c r="M100" i="11"/>
  <c r="E27" i="10"/>
  <c r="G27" i="10"/>
  <c r="I27" i="10"/>
  <c r="M27" i="10"/>
  <c r="M37" i="10"/>
  <c r="Q37" i="10"/>
  <c r="I37" i="10"/>
  <c r="G37" i="10"/>
  <c r="E37" i="10"/>
  <c r="O8" i="10"/>
  <c r="G44" i="10"/>
  <c r="I100" i="11" l="1"/>
  <c r="S100" i="11"/>
  <c r="O100" i="11"/>
  <c r="C7" i="15"/>
  <c r="K91" i="1"/>
  <c r="U91" i="1"/>
  <c r="E91" i="1"/>
  <c r="G91" i="1"/>
  <c r="O9" i="10" l="1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33" i="10"/>
  <c r="O34" i="10"/>
  <c r="O35" i="10"/>
  <c r="O36" i="10"/>
  <c r="O44" i="10"/>
  <c r="O100" i="9"/>
  <c r="Q102" i="9"/>
  <c r="O27" i="10" l="1"/>
  <c r="O37" i="10"/>
  <c r="E102" i="9"/>
  <c r="G102" i="9"/>
  <c r="I102" i="9"/>
  <c r="M102" i="9"/>
  <c r="O102" i="9"/>
  <c r="O23" i="8"/>
  <c r="Q23" i="8"/>
  <c r="S23" i="8"/>
  <c r="S8" i="7"/>
  <c r="O8" i="7"/>
  <c r="I10" i="7"/>
  <c r="M10" i="7"/>
  <c r="S10" i="7"/>
  <c r="O10" i="7"/>
  <c r="K11" i="6" l="1"/>
  <c r="M11" i="6"/>
  <c r="O11" i="6"/>
  <c r="Q11" i="6"/>
  <c r="AE12" i="3"/>
  <c r="AA12" i="3"/>
  <c r="S12" i="3"/>
  <c r="Q12" i="3"/>
  <c r="AK12" i="3"/>
  <c r="AI12" i="3"/>
  <c r="AG12" i="3"/>
  <c r="W91" i="1"/>
</calcChain>
</file>

<file path=xl/sharedStrings.xml><?xml version="1.0" encoding="utf-8"?>
<sst xmlns="http://schemas.openxmlformats.org/spreadsheetml/2006/main" count="837" uniqueCount="202">
  <si>
    <t xml:space="preserve">صندوق سهامی کارگزاری پارسیان </t>
  </si>
  <si>
    <t>صورت وضعیت پورتفوی</t>
  </si>
  <si>
    <t>برای ماه منتهی به 1402/06/27</t>
  </si>
  <si>
    <t>نام شرکت</t>
  </si>
  <si>
    <t>1402/05/27</t>
  </si>
  <si>
    <t>تغییرات طی دوره</t>
  </si>
  <si>
    <t>1402/06/27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</si>
  <si>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</si>
  <si>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</si>
  <si>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</si>
  <si>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</si>
  <si>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</si>
  <si>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</si>
  <si>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</si>
  <si>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</si>
  <si>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</si>
  <si>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ایران‌ خودرو</t>
  </si>
  <si>
    <t>بانک تجارت</t>
  </si>
  <si>
    <t>بانک ملت</t>
  </si>
  <si>
    <t>بانک‌اقتصادنوین‌</t>
  </si>
  <si>
    <t>بورس کالای ایران</t>
  </si>
  <si>
    <t>پالایش نفت اصفهان</t>
  </si>
  <si>
    <t>پالایش نفت تبریز</t>
  </si>
  <si>
    <t>پتروشیمی بوعلی سینا</t>
  </si>
  <si>
    <t>پتروشیمی پردیس</t>
  </si>
  <si>
    <t>پویا زرکان آق دره</t>
  </si>
  <si>
    <t>تامین سرمایه کیمیا</t>
  </si>
  <si>
    <t>تولید ژلاتین کپسول ایران</t>
  </si>
  <si>
    <t>چرخشگر</t>
  </si>
  <si>
    <t>زامیاد</t>
  </si>
  <si>
    <t>سایپا</t>
  </si>
  <si>
    <t>سیم و کابل ابهر</t>
  </si>
  <si>
    <t>شرکت س استان آذربایجان غربی</t>
  </si>
  <si>
    <t>صنایع پتروشیمی خلیج فارس</t>
  </si>
  <si>
    <t>صندوق س سهامی کاریزما- اهرمی</t>
  </si>
  <si>
    <t>فولاد مبارکه اصفهان</t>
  </si>
  <si>
    <t>گسترش نفت و گاز پارسیان</t>
  </si>
  <si>
    <t>گسترش‌سرمایه‌گذاری‌ایران‌خودرو</t>
  </si>
  <si>
    <t>مخابرات ایران</t>
  </si>
  <si>
    <t>نیان الکترونیک</t>
  </si>
  <si>
    <t>کالسیمین‌</t>
  </si>
  <si>
    <t>کشتیرانی جمهوری اسلامی ایران</t>
  </si>
  <si>
    <t>سیمان‌اصفهان‌</t>
  </si>
  <si>
    <t>تایدواترخاورمیانه</t>
  </si>
  <si>
    <t>ایران‌ ترانسفو</t>
  </si>
  <si>
    <t>سیمان‌هرمزگان‌</t>
  </si>
  <si>
    <t>صنعتی‌ بهشهر</t>
  </si>
  <si>
    <t>پتروشیمی شازند</t>
  </si>
  <si>
    <t>گروه سرمایه گذاری میراث فرهنگی</t>
  </si>
  <si>
    <t>پتروشیمی جم</t>
  </si>
  <si>
    <t>داده گسترعصرنوین-های وب</t>
  </si>
  <si>
    <t>اقتصادی نگین گردشگری ایرانیان</t>
  </si>
  <si>
    <t>پخش رازی</t>
  </si>
  <si>
    <t>سرمایه‌گذاری‌ رنا(هلدینگ‌</t>
  </si>
  <si>
    <t>سرمایه‌ گذاری‌ ساختمان‌ایران‌</t>
  </si>
  <si>
    <t>ملی‌ صنایع‌ مس‌ ایران‌</t>
  </si>
  <si>
    <t>گروه‌بهمن‌</t>
  </si>
  <si>
    <t>توسعه‌معادن‌وفلزات‌</t>
  </si>
  <si>
    <t>پتروشیمی‌شیراز</t>
  </si>
  <si>
    <t>سیمان‌سپاهان‌</t>
  </si>
  <si>
    <t>فولاد  خوزستان</t>
  </si>
  <si>
    <t>سرمایه‌گذاری‌ سایپا</t>
  </si>
  <si>
    <t>شیشه‌ همدان‌</t>
  </si>
  <si>
    <t>بانک سامان</t>
  </si>
  <si>
    <t>پتروشیمی زاگرس</t>
  </si>
  <si>
    <t>سرمایه گذاری پارس آریان</t>
  </si>
  <si>
    <t>بانک خاورمیانه</t>
  </si>
  <si>
    <t>بهمن  دیزل</t>
  </si>
  <si>
    <t>بورس اوراق بهادار تهران</t>
  </si>
  <si>
    <t>ملی کشت و صنعت و دامپروری پارس</t>
  </si>
  <si>
    <t>صنعتی زر ماکارون</t>
  </si>
  <si>
    <t>صنعت غذایی کورش</t>
  </si>
  <si>
    <t>سپید ماکیان</t>
  </si>
  <si>
    <t>زغال سنگ پروده طبس</t>
  </si>
  <si>
    <t>داروسازی دانا</t>
  </si>
  <si>
    <t>پارس خودرو</t>
  </si>
  <si>
    <t>گروه مدیریت سرمایه گذاری امید</t>
  </si>
  <si>
    <t>کاشی‌ وسرامیک‌ حافظ‌</t>
  </si>
  <si>
    <t>سیمان فارس و خوزستان</t>
  </si>
  <si>
    <t>معدنی‌وصنعتی‌چادرملو</t>
  </si>
  <si>
    <t>معدنی و صنعتی گل گهر</t>
  </si>
  <si>
    <t>سیمان آبیک</t>
  </si>
  <si>
    <t>بانک صادرات ایران</t>
  </si>
  <si>
    <t>پالایش نفت بندرعباس</t>
  </si>
  <si>
    <t>س. نفت و گاز و پتروشیمی تأمین</t>
  </si>
  <si>
    <t>بانک  پاسارگاد</t>
  </si>
  <si>
    <t>مبین انرژی خلیج فارس</t>
  </si>
  <si>
    <t>پالایش نفت تهران</t>
  </si>
  <si>
    <t>پتروشیمی پارس</t>
  </si>
  <si>
    <t>سیمرغ</t>
  </si>
  <si>
    <t>پتروشیمی نوری</t>
  </si>
  <si>
    <t>فرابورس ایران</t>
  </si>
  <si>
    <t>پلیمر آریا ساسول</t>
  </si>
  <si>
    <t>توسعه معادن وص.معدنی خاورمیانه</t>
  </si>
  <si>
    <t>تراکتورسازی‌ایران‌</t>
  </si>
  <si>
    <t>سرمایه‌گذاری‌غدیر(هلدینگ‌</t>
  </si>
  <si>
    <t>سرمایه گذاری تامین اجتماعی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</si>
  <si>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</si>
  <si>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</si>
  <si>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</si>
  <si>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</si>
  <si>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</si>
  <si>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</si>
  <si>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</si>
  <si>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</si>
  <si>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</si>
  <si>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اسنادخزانه-م5بودجه00-030626</t>
  </si>
  <si>
    <t>بله</t>
  </si>
  <si>
    <t>1400/02/22</t>
  </si>
  <si>
    <t>1403/06/26</t>
  </si>
  <si>
    <t>صکوک اجاره کگل0509-بدون ضامن</t>
  </si>
  <si>
    <t>1401/09/02</t>
  </si>
  <si>
    <t>1405/09/02</t>
  </si>
  <si>
    <t>مرابحه عام دولت61-ش.خ0309</t>
  </si>
  <si>
    <t>1399/09/26</t>
  </si>
  <si>
    <t>1403/09/26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</si>
  <si>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</si>
  <si>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</si>
  <si>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</si>
  <si>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</si>
  <si>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</si>
  <si>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</si>
  <si>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</si>
  <si>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</si>
  <si>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</si>
  <si>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پارسیان بهشتی غربی</t>
  </si>
  <si>
    <t>2100009972005</t>
  </si>
  <si>
    <t>حساب جاری</t>
  </si>
  <si>
    <t>1402/02/31</t>
  </si>
  <si>
    <t>47000425198607</t>
  </si>
  <si>
    <t>سپرده کوتاه مدت</t>
  </si>
  <si>
    <t>بانک پارسیان میردامادغربی</t>
  </si>
  <si>
    <t>47001413255601</t>
  </si>
  <si>
    <t>1402/05/07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</si>
  <si>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</si>
  <si>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</si>
  <si>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</si>
  <si>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</si>
  <si>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</si>
  <si>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</si>
  <si>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</si>
  <si>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</si>
  <si>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</si>
  <si>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</si>
  <si>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</si>
  <si>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</si>
  <si>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</si>
  <si>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</si>
  <si>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</si>
  <si>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</si>
  <si>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</si>
  <si>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1402/04/14</t>
  </si>
  <si>
    <t>1402/04/15</t>
  </si>
  <si>
    <t>1402/04/29</t>
  </si>
  <si>
    <t>1402/04/24</t>
  </si>
  <si>
    <t>1402/04/30</t>
  </si>
  <si>
    <t>پارس‌ مینو</t>
  </si>
  <si>
    <t>1402/03/03</t>
  </si>
  <si>
    <t>1402/04/31</t>
  </si>
  <si>
    <t>1402/03/31</t>
  </si>
  <si>
    <t>1402/04/25</t>
  </si>
  <si>
    <t>1402/04/28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</si>
  <si>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</si>
  <si>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</si>
  <si>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</si>
  <si>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</si>
  <si>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</si>
  <si>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لوتوس پارسیان</t>
  </si>
  <si>
    <t>ح . تامین سرمایه لوتوس پارسیان</t>
  </si>
  <si>
    <t>صندوق پالایشی یکم-سهام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</si>
  <si>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</si>
  <si>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</si>
  <si>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</si>
  <si>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</si>
  <si>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</si>
  <si>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</si>
  <si>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</si>
  <si>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</si>
  <si>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</si>
  <si>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</si>
  <si>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</si>
  <si>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</si>
  <si>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</si>
  <si>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</si>
  <si>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</si>
  <si>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</si>
  <si>
    <t xml:space="preserve">سود و زیان ناشی از تغییر ارزش سهام </t>
  </si>
  <si>
    <t>سرمايه گذاري رنا</t>
  </si>
  <si>
    <t>سايراشخاص بورس انرژي</t>
  </si>
  <si>
    <t>پارس مینو</t>
  </si>
  <si>
    <t>موتورسازان</t>
  </si>
  <si>
    <t>صنعت غذايي كورش</t>
  </si>
  <si>
    <t>نيرو محركه</t>
  </si>
  <si>
    <t>شرکت مخابرات ایران</t>
  </si>
  <si>
    <t>حفاري شمال</t>
  </si>
  <si>
    <t> صنایع پتروشیمی خلیج فارس</t>
  </si>
  <si>
    <t> صندوق س. شاخصی کیان-س</t>
  </si>
  <si>
    <t> صندوق س. اهرمی مفید-س</t>
  </si>
  <si>
    <t xml:space="preserve"> درآمد ناشی از فروش صندوق های سرمایه گذاری </t>
  </si>
  <si>
    <t xml:space="preserve"> درآمد ناشی از فروش اوراق بهادار با درآمد ثابت </t>
  </si>
  <si>
    <t xml:space="preserve"> درآمد ناشی از فروش سهام </t>
  </si>
  <si>
    <t>سود و زیان ناشی از تغییر ارزشاوراق بهادار با درآمد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</si>
</sst>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1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b/>
      <sz val="12"/>
      <color rgb="FF000000"/>
      <name val="B Nazanin"/>
      <charset val="178"/>
    </font>
    <font>
      <sz val="9"/>
      <color rgb="FF000000"/>
      <name val="Tahoma"/>
      <family val="2"/>
    </font>
    <font>
      <b/>
      <sz val="14"/>
      <name val="B Nazanin"/>
      <charset val="178"/>
    </font>
    <font>
      <b/>
      <sz val="16"/>
      <name val="B Nazanin"/>
      <charset val="178"/>
    </font>
    <font>
      <sz val="9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43" fontId="1" fillId="0" borderId="0" xfId="1" applyFont="1"/>
    <xf numFmtId="43" fontId="1" fillId="0" borderId="2" xfId="0" applyNumberFormat="1" applyFont="1" applyBorder="1"/>
    <xf numFmtId="3" fontId="1" fillId="0" borderId="2" xfId="0" applyNumberFormat="1" applyFont="1" applyBorder="1"/>
    <xf numFmtId="0" fontId="5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2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3" fillId="0" borderId="0" xfId="0" applyFont="1" applyAlignment="1">
      <alignment horizontal="right" indent="1"/>
    </xf>
    <xf numFmtId="0" fontId="1" fillId="0" borderId="3" xfId="0" applyFont="1" applyBorder="1" applyAlignment="1">
      <alignment horizontal="right" indent="1"/>
    </xf>
    <xf numFmtId="0" fontId="1" fillId="0" borderId="0" xfId="0" applyFont="1" applyAlignment="1">
      <alignment horizontal="right" indent="1"/>
    </xf>
    <xf numFmtId="164" fontId="1" fillId="0" borderId="0" xfId="1" applyNumberFormat="1" applyFont="1"/>
    <xf numFmtId="165" fontId="1" fillId="0" borderId="2" xfId="0" applyNumberFormat="1" applyFont="1" applyBorder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 indent="1"/>
    </xf>
    <xf numFmtId="3" fontId="7" fillId="0" borderId="0" xfId="0" applyNumberFormat="1" applyFont="1"/>
    <xf numFmtId="38" fontId="1" fillId="0" borderId="0" xfId="0" applyNumberFormat="1" applyFont="1"/>
    <xf numFmtId="38" fontId="3" fillId="0" borderId="0" xfId="0" applyNumberFormat="1" applyFont="1"/>
    <xf numFmtId="38" fontId="1" fillId="0" borderId="2" xfId="0" applyNumberFormat="1" applyFont="1" applyBorder="1"/>
    <xf numFmtId="38" fontId="1" fillId="0" borderId="3" xfId="0" applyNumberFormat="1" applyFont="1" applyBorder="1"/>
    <xf numFmtId="0" fontId="1" fillId="0" borderId="2" xfId="0" applyFont="1" applyBorder="1"/>
    <xf numFmtId="40" fontId="1" fillId="0" borderId="0" xfId="0" applyNumberFormat="1" applyFont="1"/>
    <xf numFmtId="40" fontId="3" fillId="0" borderId="0" xfId="0" applyNumberFormat="1" applyFont="1"/>
    <xf numFmtId="40" fontId="1" fillId="0" borderId="2" xfId="0" applyNumberFormat="1" applyFont="1" applyBorder="1"/>
    <xf numFmtId="38" fontId="1" fillId="0" borderId="0" xfId="1" applyNumberFormat="1" applyFont="1"/>
    <xf numFmtId="38" fontId="1" fillId="0" borderId="2" xfId="1" applyNumberFormat="1" applyFont="1" applyBorder="1"/>
    <xf numFmtId="40" fontId="1" fillId="0" borderId="0" xfId="0" applyNumberFormat="1" applyFont="1" applyFill="1"/>
    <xf numFmtId="3" fontId="7" fillId="0" borderId="0" xfId="0" applyNumberFormat="1" applyFont="1" applyFill="1"/>
    <xf numFmtId="3" fontId="10" fillId="0" borderId="0" xfId="0" applyNumberFormat="1" applyFont="1" applyFill="1" applyAlignment="1">
      <alignment horizontal="right" vertical="center" wrapText="1"/>
    </xf>
    <xf numFmtId="3" fontId="0" fillId="0" borderId="0" xfId="0" applyNumberFormat="1" applyFill="1"/>
    <xf numFmtId="38" fontId="1" fillId="0" borderId="0" xfId="1" applyNumberFormat="1" applyFont="1" applyFill="1"/>
    <xf numFmtId="38" fontId="1" fillId="0" borderId="2" xfId="1" applyNumberFormat="1" applyFont="1" applyFill="1" applyBorder="1"/>
    <xf numFmtId="43" fontId="1" fillId="0" borderId="0" xfId="0" applyNumberFormat="1" applyFont="1"/>
    <xf numFmtId="40" fontId="2" fillId="0" borderId="1" xfId="0" applyNumberFormat="1" applyFont="1" applyBorder="1" applyAlignment="1">
      <alignment horizontal="center" vertical="center"/>
    </xf>
    <xf numFmtId="40" fontId="2" fillId="0" borderId="0" xfId="0" applyNumberFormat="1" applyFont="1" applyBorder="1" applyAlignment="1">
      <alignment horizontal="center" vertical="center"/>
    </xf>
    <xf numFmtId="40" fontId="3" fillId="0" borderId="3" xfId="0" applyNumberFormat="1" applyFont="1" applyBorder="1"/>
    <xf numFmtId="43" fontId="1" fillId="0" borderId="2" xfId="1" applyFont="1" applyFill="1" applyBorder="1"/>
    <xf numFmtId="38" fontId="1" fillId="0" borderId="3" xfId="1" applyNumberFormat="1" applyFont="1" applyBorder="1"/>
    <xf numFmtId="40" fontId="3" fillId="0" borderId="4" xfId="0" applyNumberFormat="1" applyFont="1" applyBorder="1"/>
    <xf numFmtId="38" fontId="1" fillId="0" borderId="2" xfId="0" applyNumberFormat="1" applyFont="1" applyFill="1" applyBorder="1"/>
    <xf numFmtId="38" fontId="1" fillId="0" borderId="0" xfId="0" applyNumberFormat="1" applyFont="1" applyFill="1"/>
    <xf numFmtId="3" fontId="1" fillId="0" borderId="4" xfId="0" applyNumberFormat="1" applyFont="1" applyBorder="1"/>
    <xf numFmtId="0" fontId="1" fillId="0" borderId="4" xfId="0" applyFont="1" applyBorder="1"/>
    <xf numFmtId="0" fontId="3" fillId="0" borderId="4" xfId="0" applyFont="1" applyBorder="1"/>
    <xf numFmtId="38" fontId="3" fillId="0" borderId="0" xfId="0" applyNumberFormat="1" applyFont="1" applyFill="1" applyAlignment="1">
      <alignment horizontal="right" indent="1"/>
    </xf>
    <xf numFmtId="43" fontId="1" fillId="0" borderId="0" xfId="1" applyFont="1" applyFill="1"/>
    <xf numFmtId="38" fontId="3" fillId="0" borderId="3" xfId="0" applyNumberFormat="1" applyFont="1" applyFill="1" applyBorder="1" applyAlignment="1">
      <alignment horizontal="right" indent="1"/>
    </xf>
    <xf numFmtId="38" fontId="2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 vertical="center" wrapText="1"/>
    </xf>
    <xf numFmtId="38" fontId="8" fillId="0" borderId="3" xfId="0" applyNumberFormat="1" applyFont="1" applyFill="1" applyBorder="1" applyAlignment="1">
      <alignment horizontal="right" indent="1"/>
    </xf>
    <xf numFmtId="38" fontId="1" fillId="0" borderId="0" xfId="0" applyNumberFormat="1" applyFont="1" applyFill="1" applyAlignment="1">
      <alignment horizontal="right" indent="1"/>
    </xf>
    <xf numFmtId="1" fontId="1" fillId="0" borderId="0" xfId="0" applyNumberFormat="1" applyFont="1"/>
    <xf numFmtId="1" fontId="1" fillId="0" borderId="2" xfId="0" applyNumberFormat="1" applyFont="1" applyBorder="1"/>
    <xf numFmtId="40" fontId="3" fillId="0" borderId="0" xfId="0" applyNumberFormat="1" applyFont="1" applyFill="1"/>
    <xf numFmtId="40" fontId="1" fillId="0" borderId="3" xfId="0" applyNumberFormat="1" applyFont="1" applyFill="1" applyBorder="1"/>
    <xf numFmtId="4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8" fontId="2" fillId="0" borderId="0" xfId="0" applyNumberFormat="1" applyFont="1" applyFill="1" applyBorder="1" applyAlignment="1">
      <alignment horizontal="right" vertical="center" indent="1"/>
    </xf>
    <xf numFmtId="38" fontId="2" fillId="0" borderId="1" xfId="0" applyNumberFormat="1" applyFont="1" applyFill="1" applyBorder="1" applyAlignment="1">
      <alignment horizontal="right" vertical="center" indent="1"/>
    </xf>
    <xf numFmtId="38" fontId="2" fillId="0" borderId="1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Alignment="1">
      <alignment horizontal="right" indent="3"/>
    </xf>
    <xf numFmtId="38" fontId="5" fillId="0" borderId="1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Alignment="1">
      <alignment horizontal="center" vertical="center"/>
    </xf>
    <xf numFmtId="38" fontId="2" fillId="0" borderId="0" xfId="0" applyNumberFormat="1" applyFont="1" applyFill="1" applyBorder="1" applyAlignment="1">
      <alignment horizontal="right" vertical="center" indent="2"/>
    </xf>
    <xf numFmtId="38" fontId="2" fillId="0" borderId="0" xfId="0" applyNumberFormat="1" applyFont="1" applyBorder="1" applyAlignment="1">
      <alignment horizontal="right" vertical="center" indent="2"/>
    </xf>
    <xf numFmtId="40" fontId="2" fillId="0" borderId="0" xfId="0" applyNumberFormat="1" applyFont="1" applyFill="1" applyBorder="1" applyAlignment="1">
      <alignment horizontal="center" vertical="center"/>
    </xf>
    <xf numFmtId="40" fontId="2" fillId="0" borderId="1" xfId="0" applyNumberFormat="1" applyFont="1" applyFill="1" applyBorder="1" applyAlignment="1">
      <alignment horizontal="center" vertical="center"/>
    </xf>
    <xf numFmtId="40" fontId="2" fillId="0" borderId="0" xfId="0" applyNumberFormat="1" applyFont="1" applyBorder="1" applyAlignment="1">
      <alignment horizontal="center" vertical="center"/>
    </xf>
    <xf numFmtId="40" fontId="2" fillId="0" borderId="1" xfId="0" applyNumberFormat="1" applyFont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8"/>
  <sheetViews>
    <sheetView rightToLeft="1" topLeftCell="A4" workbookViewId="0">
      <selection activeCell="E91" sqref="E91"/>
    </sheetView>
  </sheetViews>
  <sheetFormatPr defaultRowHeight="18.75"/>
  <cols>
    <col min="1" max="1" width="30.42578125" style="1" bestFit="1" customWidth="1"/>
    <col min="2" max="2" width="1" style="1" customWidth="1"/>
    <col min="3" max="3" width="11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14.710937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18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7" ht="30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7" ht="30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7" ht="30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6" spans="1:27" ht="30">
      <c r="A6" s="61" t="s">
        <v>3</v>
      </c>
      <c r="C6" s="62" t="s">
        <v>4</v>
      </c>
      <c r="D6" s="62" t="s">
        <v>4</v>
      </c>
      <c r="E6" s="62" t="s">
        <v>4</v>
      </c>
      <c r="F6" s="62" t="s">
        <v>4</v>
      </c>
      <c r="G6" s="62" t="s">
        <v>4</v>
      </c>
      <c r="I6" s="62" t="s">
        <v>5</v>
      </c>
      <c r="J6" s="62" t="s">
        <v>5</v>
      </c>
      <c r="K6" s="62" t="s">
        <v>5</v>
      </c>
      <c r="L6" s="62" t="s">
        <v>5</v>
      </c>
      <c r="M6" s="62" t="s">
        <v>5</v>
      </c>
      <c r="N6" s="62" t="s">
        <v>5</v>
      </c>
      <c r="O6" s="62" t="s">
        <v>5</v>
      </c>
      <c r="Q6" s="62" t="s">
        <v>6</v>
      </c>
      <c r="R6" s="62" t="s">
        <v>6</v>
      </c>
      <c r="S6" s="62" t="s">
        <v>6</v>
      </c>
      <c r="T6" s="62" t="s">
        <v>6</v>
      </c>
      <c r="U6" s="62" t="s">
        <v>6</v>
      </c>
      <c r="V6" s="62" t="s">
        <v>6</v>
      </c>
      <c r="W6" s="62" t="s">
        <v>6</v>
      </c>
      <c r="X6" s="62" t="s">
        <v>6</v>
      </c>
      <c r="Y6" s="62" t="s">
        <v>6</v>
      </c>
    </row>
    <row r="7" spans="1:27" ht="30">
      <c r="A7" s="61" t="s">
        <v>3</v>
      </c>
      <c r="C7" s="61" t="s">
        <v>7</v>
      </c>
      <c r="E7" s="61" t="s">
        <v>8</v>
      </c>
      <c r="G7" s="61" t="s">
        <v>9</v>
      </c>
      <c r="I7" s="62" t="s">
        <v>10</v>
      </c>
      <c r="J7" s="62" t="s">
        <v>10</v>
      </c>
      <c r="K7" s="62" t="s">
        <v>10</v>
      </c>
      <c r="M7" s="62" t="s">
        <v>11</v>
      </c>
      <c r="N7" s="62" t="s">
        <v>11</v>
      </c>
      <c r="O7" s="62" t="s">
        <v>11</v>
      </c>
      <c r="Q7" s="61" t="s">
        <v>7</v>
      </c>
      <c r="S7" s="61" t="s">
        <v>12</v>
      </c>
      <c r="U7" s="61" t="s">
        <v>8</v>
      </c>
      <c r="W7" s="61" t="s">
        <v>9</v>
      </c>
      <c r="Y7" s="64" t="s">
        <v>13</v>
      </c>
    </row>
    <row r="8" spans="1:27" ht="30">
      <c r="A8" s="62" t="s">
        <v>3</v>
      </c>
      <c r="C8" s="62" t="s">
        <v>7</v>
      </c>
      <c r="E8" s="62" t="s">
        <v>8</v>
      </c>
      <c r="G8" s="62" t="s">
        <v>9</v>
      </c>
      <c r="I8" s="62" t="s">
        <v>7</v>
      </c>
      <c r="K8" s="62" t="s">
        <v>8</v>
      </c>
      <c r="M8" s="62" t="s">
        <v>7</v>
      </c>
      <c r="O8" s="62" t="s">
        <v>14</v>
      </c>
      <c r="Q8" s="62" t="s">
        <v>7</v>
      </c>
      <c r="S8" s="62" t="s">
        <v>12</v>
      </c>
      <c r="U8" s="62" t="s">
        <v>8</v>
      </c>
      <c r="W8" s="62" t="s">
        <v>9</v>
      </c>
      <c r="Y8" s="65" t="s">
        <v>13</v>
      </c>
    </row>
    <row r="9" spans="1:27" ht="21">
      <c r="A9" s="2" t="s">
        <v>15</v>
      </c>
      <c r="C9" s="3">
        <v>4000000</v>
      </c>
      <c r="E9" s="3">
        <v>18286759430</v>
      </c>
      <c r="G9" s="3">
        <v>15395846400</v>
      </c>
      <c r="I9" s="5">
        <v>0</v>
      </c>
      <c r="J9" s="5"/>
      <c r="K9" s="5">
        <v>0</v>
      </c>
      <c r="M9" s="5">
        <v>0</v>
      </c>
      <c r="N9" s="5"/>
      <c r="O9" s="5">
        <v>0</v>
      </c>
      <c r="Q9" s="3">
        <v>4000000</v>
      </c>
      <c r="S9" s="3">
        <v>3540</v>
      </c>
      <c r="U9" s="3">
        <v>18286759430</v>
      </c>
      <c r="W9" s="3">
        <v>14075748000</v>
      </c>
      <c r="Y9" s="9">
        <v>0.646051219543894</v>
      </c>
    </row>
    <row r="10" spans="1:27" ht="21">
      <c r="A10" s="2" t="s">
        <v>16</v>
      </c>
      <c r="C10" s="3">
        <v>72500000</v>
      </c>
      <c r="E10" s="3">
        <v>168491432719</v>
      </c>
      <c r="G10" s="3">
        <v>177721229250</v>
      </c>
      <c r="I10" s="5">
        <v>0</v>
      </c>
      <c r="J10" s="5"/>
      <c r="K10" s="5">
        <v>0</v>
      </c>
      <c r="M10" s="5">
        <v>0</v>
      </c>
      <c r="N10" s="5"/>
      <c r="O10" s="5">
        <v>0</v>
      </c>
      <c r="Q10" s="3">
        <v>72500000</v>
      </c>
      <c r="S10" s="3">
        <v>3037</v>
      </c>
      <c r="U10" s="3">
        <v>168491432719</v>
      </c>
      <c r="W10" s="3">
        <v>218872414125</v>
      </c>
      <c r="Y10" s="9">
        <v>10.04584552593386</v>
      </c>
    </row>
    <row r="11" spans="1:27" ht="21">
      <c r="A11" s="2" t="s">
        <v>17</v>
      </c>
      <c r="C11" s="3">
        <v>48320001</v>
      </c>
      <c r="E11" s="3">
        <v>92620044616</v>
      </c>
      <c r="G11" s="3">
        <v>97602033891.909607</v>
      </c>
      <c r="I11" s="5">
        <v>0</v>
      </c>
      <c r="J11" s="5"/>
      <c r="K11" s="5">
        <v>0</v>
      </c>
      <c r="M11" s="5">
        <v>0</v>
      </c>
      <c r="N11" s="5"/>
      <c r="O11" s="5">
        <v>0</v>
      </c>
      <c r="Q11" s="3">
        <v>48320001</v>
      </c>
      <c r="S11" s="3">
        <v>2603</v>
      </c>
      <c r="U11" s="3">
        <v>92620044616</v>
      </c>
      <c r="W11" s="3">
        <v>125028589675.51199</v>
      </c>
      <c r="Y11" s="9">
        <v>5.7385847514261865</v>
      </c>
    </row>
    <row r="12" spans="1:27" ht="21">
      <c r="A12" s="2" t="s">
        <v>18</v>
      </c>
      <c r="C12" s="3">
        <v>26120763</v>
      </c>
      <c r="E12" s="3">
        <v>67515924329</v>
      </c>
      <c r="G12" s="3">
        <v>115935263014.57001</v>
      </c>
      <c r="I12" s="5">
        <v>0</v>
      </c>
      <c r="J12" s="5"/>
      <c r="K12" s="5">
        <v>0</v>
      </c>
      <c r="M12" s="5">
        <v>0</v>
      </c>
      <c r="N12" s="5"/>
      <c r="O12" s="5">
        <v>0</v>
      </c>
      <c r="Q12" s="3">
        <v>26120763</v>
      </c>
      <c r="S12" s="3">
        <v>4615</v>
      </c>
      <c r="U12" s="3">
        <v>67515924329</v>
      </c>
      <c r="W12" s="3">
        <v>119830064683.592</v>
      </c>
      <c r="Y12" s="9">
        <v>5.4999819140594379</v>
      </c>
      <c r="AA12" s="1" t="s">
        <v>185</v>
      </c>
    </row>
    <row r="13" spans="1:27" ht="21">
      <c r="A13" s="2" t="s">
        <v>19</v>
      </c>
      <c r="C13" s="3">
        <v>15575866</v>
      </c>
      <c r="E13" s="3">
        <v>60964664695</v>
      </c>
      <c r="G13" s="3">
        <v>80977081593.878998</v>
      </c>
      <c r="I13" s="5">
        <v>0</v>
      </c>
      <c r="J13" s="5"/>
      <c r="K13" s="5">
        <v>0</v>
      </c>
      <c r="M13" s="5">
        <v>0</v>
      </c>
      <c r="N13" s="5"/>
      <c r="O13" s="5">
        <v>0</v>
      </c>
      <c r="Q13" s="3">
        <v>15575866</v>
      </c>
      <c r="S13" s="3">
        <v>6050</v>
      </c>
      <c r="U13" s="3">
        <v>60964664695</v>
      </c>
      <c r="W13" s="3">
        <v>93673297063.664993</v>
      </c>
      <c r="Y13" s="9">
        <v>4.2994338778072922</v>
      </c>
    </row>
    <row r="14" spans="1:27" ht="21">
      <c r="A14" s="2" t="s">
        <v>20</v>
      </c>
      <c r="C14" s="3">
        <v>2249293</v>
      </c>
      <c r="E14" s="3">
        <v>32848202373</v>
      </c>
      <c r="G14" s="3">
        <v>24080747540.620499</v>
      </c>
      <c r="I14" s="5">
        <v>0</v>
      </c>
      <c r="J14" s="5"/>
      <c r="K14" s="5">
        <v>0</v>
      </c>
      <c r="M14" s="3">
        <v>-1</v>
      </c>
      <c r="O14" s="3">
        <v>1</v>
      </c>
      <c r="Q14" s="3">
        <v>2249292</v>
      </c>
      <c r="S14" s="3">
        <v>10910</v>
      </c>
      <c r="U14" s="3">
        <v>32848202373</v>
      </c>
      <c r="W14" s="3">
        <v>24393764054.466</v>
      </c>
      <c r="Y14" s="9">
        <v>1.1196293807372626</v>
      </c>
    </row>
    <row r="15" spans="1:27" ht="21">
      <c r="A15" s="2" t="s">
        <v>21</v>
      </c>
      <c r="C15" s="3">
        <v>3350000</v>
      </c>
      <c r="E15" s="3">
        <v>29595893492</v>
      </c>
      <c r="G15" s="3">
        <v>22944165075</v>
      </c>
      <c r="I15" s="3">
        <v>2460000</v>
      </c>
      <c r="K15" s="3">
        <v>19915929183</v>
      </c>
      <c r="M15" s="5">
        <v>0</v>
      </c>
      <c r="N15" s="5"/>
      <c r="O15" s="5">
        <v>0</v>
      </c>
      <c r="Q15" s="3">
        <v>5810000</v>
      </c>
      <c r="S15" s="3">
        <v>8850</v>
      </c>
      <c r="U15" s="3">
        <v>49511822675</v>
      </c>
      <c r="W15" s="3">
        <v>51112559925</v>
      </c>
      <c r="Y15" s="9">
        <v>2.3459734909687651</v>
      </c>
    </row>
    <row r="16" spans="1:27" ht="21">
      <c r="A16" s="2" t="s">
        <v>22</v>
      </c>
      <c r="C16" s="3">
        <v>2800000</v>
      </c>
      <c r="E16" s="3">
        <v>37232726390</v>
      </c>
      <c r="G16" s="3">
        <v>31201241400</v>
      </c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Q16" s="3">
        <v>2800000</v>
      </c>
      <c r="S16" s="3">
        <v>13280</v>
      </c>
      <c r="U16" s="3">
        <v>37232726390</v>
      </c>
      <c r="W16" s="3">
        <v>36962755200</v>
      </c>
      <c r="Y16" s="9">
        <v>1.6965232025084855</v>
      </c>
    </row>
    <row r="17" spans="1:25" ht="21">
      <c r="A17" s="2" t="s">
        <v>23</v>
      </c>
      <c r="C17" s="3">
        <v>450000</v>
      </c>
      <c r="E17" s="3">
        <v>22143410488</v>
      </c>
      <c r="G17" s="3">
        <v>20702085300</v>
      </c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Q17" s="3">
        <v>450000</v>
      </c>
      <c r="S17" s="3">
        <v>53120</v>
      </c>
      <c r="U17" s="3">
        <v>22143410488</v>
      </c>
      <c r="W17" s="3">
        <v>23761771200</v>
      </c>
      <c r="Y17" s="9">
        <v>1.0906220587554549</v>
      </c>
    </row>
    <row r="18" spans="1:25" ht="21">
      <c r="A18" s="2" t="s">
        <v>24</v>
      </c>
      <c r="C18" s="3">
        <v>146492</v>
      </c>
      <c r="E18" s="3">
        <v>29287141981</v>
      </c>
      <c r="G18" s="3">
        <v>21279505048.037998</v>
      </c>
      <c r="I18" s="3">
        <v>121600</v>
      </c>
      <c r="K18" s="3">
        <v>19947518111</v>
      </c>
      <c r="M18" s="5">
        <v>0</v>
      </c>
      <c r="N18" s="5"/>
      <c r="O18" s="5">
        <v>0</v>
      </c>
      <c r="Q18" s="3">
        <v>268092</v>
      </c>
      <c r="S18" s="3">
        <v>171210</v>
      </c>
      <c r="U18" s="3">
        <v>49234660092</v>
      </c>
      <c r="W18" s="3">
        <v>45626926133.646004</v>
      </c>
      <c r="Y18" s="9">
        <v>2.0941928821602356</v>
      </c>
    </row>
    <row r="19" spans="1:25" ht="21">
      <c r="A19" s="2" t="s">
        <v>25</v>
      </c>
      <c r="C19" s="3">
        <v>518193</v>
      </c>
      <c r="E19" s="3">
        <v>20475631377</v>
      </c>
      <c r="G19" s="3">
        <v>20552879090.834999</v>
      </c>
      <c r="I19" s="5">
        <v>0</v>
      </c>
      <c r="J19" s="5"/>
      <c r="K19" s="5">
        <v>0</v>
      </c>
      <c r="M19" s="5">
        <v>0</v>
      </c>
      <c r="N19" s="5"/>
      <c r="O19" s="5">
        <v>0</v>
      </c>
      <c r="Q19" s="3">
        <v>518193</v>
      </c>
      <c r="S19" s="3">
        <v>43150</v>
      </c>
      <c r="U19" s="3">
        <v>20475631377</v>
      </c>
      <c r="W19" s="3">
        <v>22226985783.697498</v>
      </c>
      <c r="Y19" s="9">
        <v>1.0201782009980971</v>
      </c>
    </row>
    <row r="20" spans="1:25" ht="21">
      <c r="A20" s="2" t="s">
        <v>26</v>
      </c>
      <c r="C20" s="3">
        <v>21200000</v>
      </c>
      <c r="E20" s="3">
        <v>46470156594</v>
      </c>
      <c r="G20" s="3">
        <v>38523016080</v>
      </c>
      <c r="I20" s="5">
        <v>0</v>
      </c>
      <c r="J20" s="5"/>
      <c r="K20" s="5">
        <v>0</v>
      </c>
      <c r="M20" s="5">
        <v>0</v>
      </c>
      <c r="N20" s="5"/>
      <c r="O20" s="5">
        <v>0</v>
      </c>
      <c r="Q20" s="3">
        <v>21200000</v>
      </c>
      <c r="S20" s="3">
        <v>1822</v>
      </c>
      <c r="U20" s="3">
        <v>46470156594</v>
      </c>
      <c r="W20" s="3">
        <v>38396572920</v>
      </c>
      <c r="Y20" s="9">
        <v>1.7623328267366007</v>
      </c>
    </row>
    <row r="21" spans="1:25" ht="21">
      <c r="A21" s="2" t="s">
        <v>27</v>
      </c>
      <c r="C21" s="3">
        <v>150000</v>
      </c>
      <c r="E21" s="3">
        <v>11479563930</v>
      </c>
      <c r="G21" s="3">
        <v>10698463125</v>
      </c>
      <c r="I21" s="5">
        <v>0</v>
      </c>
      <c r="J21" s="5"/>
      <c r="K21" s="5">
        <v>0</v>
      </c>
      <c r="M21" s="5">
        <v>0</v>
      </c>
      <c r="N21" s="5"/>
      <c r="O21" s="5">
        <v>0</v>
      </c>
      <c r="Q21" s="3">
        <v>150000</v>
      </c>
      <c r="S21" s="3">
        <v>75750</v>
      </c>
      <c r="U21" s="3">
        <v>11479563930</v>
      </c>
      <c r="W21" s="3">
        <v>11294893125</v>
      </c>
      <c r="Y21" s="9">
        <v>0.51841504110646153</v>
      </c>
    </row>
    <row r="22" spans="1:25" ht="21">
      <c r="A22" s="2" t="s">
        <v>28</v>
      </c>
      <c r="C22" s="3">
        <v>2109652</v>
      </c>
      <c r="E22" s="3">
        <v>42467589291</v>
      </c>
      <c r="G22" s="3">
        <v>42382382321.825996</v>
      </c>
      <c r="I22" s="5">
        <v>0</v>
      </c>
      <c r="J22" s="5"/>
      <c r="K22" s="5">
        <v>0</v>
      </c>
      <c r="M22" s="5">
        <v>0</v>
      </c>
      <c r="N22" s="5"/>
      <c r="O22" s="5">
        <v>0</v>
      </c>
      <c r="Q22" s="3">
        <v>2109652</v>
      </c>
      <c r="S22" s="3">
        <v>20080</v>
      </c>
      <c r="U22" s="3">
        <v>42467589291</v>
      </c>
      <c r="W22" s="3">
        <v>42109759377.648003</v>
      </c>
      <c r="Y22" s="9">
        <v>1.9327613282526386</v>
      </c>
    </row>
    <row r="23" spans="1:25" ht="21">
      <c r="A23" s="2" t="s">
        <v>29</v>
      </c>
      <c r="C23" s="3">
        <v>2800000</v>
      </c>
      <c r="E23" s="3">
        <v>23809847708</v>
      </c>
      <c r="G23" s="3">
        <v>16755706800</v>
      </c>
      <c r="I23" s="5">
        <v>0</v>
      </c>
      <c r="J23" s="5"/>
      <c r="K23" s="5">
        <v>0</v>
      </c>
      <c r="M23" s="5">
        <v>0</v>
      </c>
      <c r="N23" s="5"/>
      <c r="O23" s="5">
        <v>0</v>
      </c>
      <c r="Q23" s="3">
        <v>2800000</v>
      </c>
      <c r="S23" s="3">
        <v>6120</v>
      </c>
      <c r="U23" s="3">
        <v>23809847708</v>
      </c>
      <c r="W23" s="3">
        <v>17034040800</v>
      </c>
      <c r="Y23" s="9">
        <v>0.78183147585481405</v>
      </c>
    </row>
    <row r="24" spans="1:25" ht="21">
      <c r="A24" s="2" t="s">
        <v>30</v>
      </c>
      <c r="C24" s="3">
        <v>40619240</v>
      </c>
      <c r="E24" s="3">
        <v>88242697067</v>
      </c>
      <c r="G24" s="3">
        <v>90122703925.104004</v>
      </c>
      <c r="I24" s="5">
        <v>0</v>
      </c>
      <c r="J24" s="5"/>
      <c r="K24" s="5">
        <v>0</v>
      </c>
      <c r="M24" s="5">
        <v>0</v>
      </c>
      <c r="N24" s="5"/>
      <c r="O24" s="5">
        <v>0</v>
      </c>
      <c r="Q24" s="3">
        <v>40619240</v>
      </c>
      <c r="S24" s="3">
        <v>2507</v>
      </c>
      <c r="U24" s="3">
        <v>88242697067</v>
      </c>
      <c r="W24" s="3">
        <v>101226531693.65401</v>
      </c>
      <c r="Y24" s="9">
        <v>4.6461136026933563</v>
      </c>
    </row>
    <row r="25" spans="1:25" ht="21">
      <c r="A25" s="2" t="s">
        <v>31</v>
      </c>
      <c r="C25" s="3">
        <v>846526</v>
      </c>
      <c r="E25" s="3">
        <v>15674950947</v>
      </c>
      <c r="G25" s="3">
        <v>22678133139.584999</v>
      </c>
      <c r="I25" s="5">
        <v>0</v>
      </c>
      <c r="J25" s="5"/>
      <c r="K25" s="5">
        <v>0</v>
      </c>
      <c r="M25" s="5">
        <v>0</v>
      </c>
      <c r="N25" s="5"/>
      <c r="O25" s="5">
        <v>0</v>
      </c>
      <c r="Q25" s="3">
        <v>846526</v>
      </c>
      <c r="S25" s="3">
        <v>31000</v>
      </c>
      <c r="U25" s="3">
        <v>15674950947</v>
      </c>
      <c r="W25" s="3">
        <v>26086164279.299999</v>
      </c>
      <c r="Y25" s="9">
        <v>1.1973074713943537</v>
      </c>
    </row>
    <row r="26" spans="1:25" ht="21">
      <c r="A26" s="2" t="s">
        <v>32</v>
      </c>
      <c r="C26" s="3">
        <v>52551677</v>
      </c>
      <c r="E26" s="3">
        <v>22862732845</v>
      </c>
      <c r="G26" s="3">
        <v>22410528649.8736</v>
      </c>
      <c r="I26" s="5">
        <v>0</v>
      </c>
      <c r="J26" s="5"/>
      <c r="K26" s="5">
        <v>0</v>
      </c>
      <c r="M26" s="5">
        <v>0</v>
      </c>
      <c r="N26" s="5"/>
      <c r="O26" s="5">
        <v>0</v>
      </c>
      <c r="Q26" s="3">
        <v>52551677</v>
      </c>
      <c r="S26" s="3">
        <v>429</v>
      </c>
      <c r="U26" s="3">
        <v>22862732845</v>
      </c>
      <c r="W26" s="3">
        <v>22410528649.8736</v>
      </c>
      <c r="Y26" s="9">
        <v>1.0286024845623989</v>
      </c>
    </row>
    <row r="27" spans="1:25" ht="21">
      <c r="A27" s="2" t="s">
        <v>33</v>
      </c>
      <c r="C27" s="3">
        <v>3016724</v>
      </c>
      <c r="E27" s="3">
        <v>25224257243</v>
      </c>
      <c r="G27" s="3">
        <v>35445514497.804001</v>
      </c>
      <c r="I27" s="5">
        <v>0</v>
      </c>
      <c r="J27" s="5"/>
      <c r="K27" s="5">
        <v>0</v>
      </c>
      <c r="M27" s="5">
        <v>0</v>
      </c>
      <c r="N27" s="5"/>
      <c r="O27" s="5">
        <v>0</v>
      </c>
      <c r="Q27" s="3">
        <v>3016724</v>
      </c>
      <c r="S27" s="3">
        <v>11750</v>
      </c>
      <c r="U27" s="3">
        <v>25224257243</v>
      </c>
      <c r="W27" s="3">
        <v>35235600283.349998</v>
      </c>
      <c r="Y27" s="9">
        <v>1.6172499347401961</v>
      </c>
    </row>
    <row r="28" spans="1:25" ht="21">
      <c r="A28" s="2" t="s">
        <v>34</v>
      </c>
      <c r="C28" s="3">
        <v>205809</v>
      </c>
      <c r="E28" s="3">
        <v>3180346822</v>
      </c>
      <c r="G28" s="3">
        <v>3718663646.7881298</v>
      </c>
      <c r="I28" s="5">
        <v>0</v>
      </c>
      <c r="J28" s="5"/>
      <c r="K28" s="5">
        <v>0</v>
      </c>
      <c r="M28" s="3">
        <v>-205809</v>
      </c>
      <c r="O28" s="3">
        <v>3749498356</v>
      </c>
      <c r="Q28" s="5">
        <v>0</v>
      </c>
      <c r="R28" s="5"/>
      <c r="S28" s="5">
        <v>0</v>
      </c>
      <c r="T28" s="5"/>
      <c r="U28" s="5">
        <v>0</v>
      </c>
      <c r="V28" s="5"/>
      <c r="W28" s="5">
        <v>0</v>
      </c>
      <c r="Y28" s="9">
        <v>0</v>
      </c>
    </row>
    <row r="29" spans="1:25" ht="21">
      <c r="A29" s="2" t="s">
        <v>35</v>
      </c>
      <c r="C29" s="3">
        <v>6077358</v>
      </c>
      <c r="E29" s="3">
        <v>30264174761</v>
      </c>
      <c r="G29" s="3">
        <v>30870520348.688999</v>
      </c>
      <c r="I29" s="5">
        <v>0</v>
      </c>
      <c r="J29" s="5"/>
      <c r="K29" s="5">
        <v>0</v>
      </c>
      <c r="M29" s="5">
        <v>0</v>
      </c>
      <c r="N29" s="5"/>
      <c r="O29" s="5">
        <v>0</v>
      </c>
      <c r="Q29" s="3">
        <v>6077358</v>
      </c>
      <c r="S29" s="3">
        <v>5570</v>
      </c>
      <c r="U29" s="3">
        <v>30264174761</v>
      </c>
      <c r="W29" s="3">
        <v>33649471299.842999</v>
      </c>
      <c r="Y29" s="9">
        <v>1.5444495006781047</v>
      </c>
    </row>
    <row r="30" spans="1:25" ht="21">
      <c r="A30" s="2" t="s">
        <v>36</v>
      </c>
      <c r="C30" s="3">
        <v>3363000</v>
      </c>
      <c r="E30" s="3">
        <v>115208706039</v>
      </c>
      <c r="G30" s="3">
        <v>106808535292.5</v>
      </c>
      <c r="I30" s="5">
        <v>0</v>
      </c>
      <c r="J30" s="5"/>
      <c r="K30" s="5">
        <v>0</v>
      </c>
      <c r="M30" s="5">
        <v>0</v>
      </c>
      <c r="N30" s="5"/>
      <c r="O30" s="5">
        <v>0</v>
      </c>
      <c r="Q30" s="3">
        <v>3363000</v>
      </c>
      <c r="S30" s="3">
        <v>39720</v>
      </c>
      <c r="U30" s="3">
        <v>115208706039</v>
      </c>
      <c r="W30" s="3">
        <v>132783568758</v>
      </c>
      <c r="Y30" s="9">
        <v>6.0945241795673244</v>
      </c>
    </row>
    <row r="31" spans="1:25" ht="21">
      <c r="A31" s="2" t="s">
        <v>37</v>
      </c>
      <c r="C31" s="3">
        <v>2100000</v>
      </c>
      <c r="E31" s="3">
        <v>7881796400</v>
      </c>
      <c r="G31" s="3">
        <v>9214247070</v>
      </c>
      <c r="I31" s="5">
        <v>0</v>
      </c>
      <c r="J31" s="5"/>
      <c r="K31" s="5">
        <v>0</v>
      </c>
      <c r="M31" s="5">
        <v>0</v>
      </c>
      <c r="N31" s="5"/>
      <c r="O31" s="5">
        <v>0</v>
      </c>
      <c r="Q31" s="3">
        <v>2100000</v>
      </c>
      <c r="S31" s="3">
        <v>5030</v>
      </c>
      <c r="U31" s="3">
        <v>7881796400</v>
      </c>
      <c r="W31" s="3">
        <v>10500150150</v>
      </c>
      <c r="Y31" s="9">
        <v>0.48193778474873961</v>
      </c>
    </row>
    <row r="32" spans="1:25" ht="21">
      <c r="A32" s="2" t="s">
        <v>38</v>
      </c>
      <c r="C32" s="3">
        <v>3095884</v>
      </c>
      <c r="E32" s="3">
        <v>24545001683</v>
      </c>
      <c r="G32" s="3">
        <v>27481748967.486</v>
      </c>
      <c r="I32" s="3">
        <v>750000</v>
      </c>
      <c r="K32" s="3">
        <v>7459881309</v>
      </c>
      <c r="M32" s="5">
        <v>0</v>
      </c>
      <c r="N32" s="5"/>
      <c r="O32" s="5">
        <v>0</v>
      </c>
      <c r="Q32" s="3">
        <v>3845884</v>
      </c>
      <c r="S32" s="3">
        <v>10390</v>
      </c>
      <c r="U32" s="3">
        <v>32004882992</v>
      </c>
      <c r="W32" s="3">
        <v>39720980288.178001</v>
      </c>
      <c r="Y32" s="9">
        <v>1.8231207149102393</v>
      </c>
    </row>
    <row r="33" spans="1:25" ht="21">
      <c r="A33" s="2" t="s">
        <v>39</v>
      </c>
      <c r="C33" s="3">
        <v>220000</v>
      </c>
      <c r="E33" s="3">
        <v>17615980800</v>
      </c>
      <c r="G33" s="3">
        <v>25564977900</v>
      </c>
      <c r="I33" s="5">
        <v>0</v>
      </c>
      <c r="J33" s="5"/>
      <c r="K33" s="5">
        <v>0</v>
      </c>
      <c r="M33" s="5">
        <v>0</v>
      </c>
      <c r="N33" s="5"/>
      <c r="O33" s="5">
        <v>0</v>
      </c>
      <c r="Q33" s="3">
        <v>220000</v>
      </c>
      <c r="S33" s="3">
        <v>143300</v>
      </c>
      <c r="U33" s="3">
        <v>17615980800</v>
      </c>
      <c r="W33" s="3">
        <v>31338420300</v>
      </c>
      <c r="Y33" s="9">
        <v>1.4383764652076838</v>
      </c>
    </row>
    <row r="34" spans="1:25" ht="21">
      <c r="A34" s="2" t="s">
        <v>40</v>
      </c>
      <c r="C34" s="3">
        <v>3503030</v>
      </c>
      <c r="E34" s="3">
        <v>23822960230</v>
      </c>
      <c r="G34" s="3">
        <v>19813643867.834999</v>
      </c>
      <c r="I34" s="5">
        <v>0</v>
      </c>
      <c r="J34" s="5"/>
      <c r="K34" s="5">
        <v>0</v>
      </c>
      <c r="M34" s="5">
        <v>0</v>
      </c>
      <c r="N34" s="5"/>
      <c r="O34" s="5">
        <v>0</v>
      </c>
      <c r="Q34" s="3">
        <v>3503030</v>
      </c>
      <c r="S34" s="3">
        <v>6030</v>
      </c>
      <c r="U34" s="3">
        <v>23822960230</v>
      </c>
      <c r="W34" s="3">
        <v>20997587438.145</v>
      </c>
      <c r="Y34" s="9">
        <v>0.96375105407493278</v>
      </c>
    </row>
    <row r="35" spans="1:25" ht="21">
      <c r="A35" s="2" t="s">
        <v>41</v>
      </c>
      <c r="C35" s="3">
        <v>3630000</v>
      </c>
      <c r="E35" s="3">
        <v>60181535092</v>
      </c>
      <c r="G35" s="3">
        <v>46043203140</v>
      </c>
      <c r="I35" s="5">
        <v>0</v>
      </c>
      <c r="J35" s="5"/>
      <c r="K35" s="5">
        <v>0</v>
      </c>
      <c r="M35" s="5">
        <v>0</v>
      </c>
      <c r="N35" s="5"/>
      <c r="O35" s="5">
        <v>0</v>
      </c>
      <c r="Q35" s="3">
        <v>3630000</v>
      </c>
      <c r="S35" s="3">
        <v>13080</v>
      </c>
      <c r="U35" s="3">
        <v>60181535092</v>
      </c>
      <c r="W35" s="3">
        <v>47197891620</v>
      </c>
      <c r="Y35" s="9">
        <v>2.1662973392960385</v>
      </c>
    </row>
    <row r="36" spans="1:25" ht="21">
      <c r="A36" s="2" t="s">
        <v>42</v>
      </c>
      <c r="C36" s="5">
        <v>0</v>
      </c>
      <c r="D36" s="5"/>
      <c r="E36" s="5">
        <v>0</v>
      </c>
      <c r="F36" s="5"/>
      <c r="G36" s="5">
        <v>0</v>
      </c>
      <c r="I36" s="3">
        <v>46400</v>
      </c>
      <c r="K36" s="3">
        <v>7418476299</v>
      </c>
      <c r="M36" s="5">
        <v>0</v>
      </c>
      <c r="N36" s="5"/>
      <c r="O36" s="5">
        <v>0</v>
      </c>
      <c r="Q36" s="3">
        <v>46400</v>
      </c>
      <c r="S36" s="3">
        <v>156910</v>
      </c>
      <c r="U36" s="3">
        <v>7418476299</v>
      </c>
      <c r="W36" s="3">
        <v>7237304287.1999998</v>
      </c>
      <c r="Y36" s="9">
        <v>0.33217909705088583</v>
      </c>
    </row>
    <row r="37" spans="1:25" ht="21">
      <c r="A37" s="2" t="s">
        <v>43</v>
      </c>
      <c r="C37" s="5">
        <v>0</v>
      </c>
      <c r="D37" s="5"/>
      <c r="E37" s="5">
        <v>0</v>
      </c>
      <c r="F37" s="5"/>
      <c r="G37" s="5">
        <v>0</v>
      </c>
      <c r="I37" s="3">
        <v>1030000</v>
      </c>
      <c r="K37" s="3">
        <v>7459838570</v>
      </c>
      <c r="M37" s="5">
        <v>0</v>
      </c>
      <c r="N37" s="5"/>
      <c r="O37" s="5">
        <v>0</v>
      </c>
      <c r="Q37" s="3">
        <v>1030000</v>
      </c>
      <c r="S37" s="3">
        <v>7250</v>
      </c>
      <c r="U37" s="3">
        <v>7459838570</v>
      </c>
      <c r="W37" s="3">
        <v>7423068375</v>
      </c>
      <c r="Y37" s="9">
        <v>0.34070533064576469</v>
      </c>
    </row>
    <row r="38" spans="1:25" ht="21">
      <c r="A38" s="2" t="s">
        <v>44</v>
      </c>
      <c r="C38" s="5">
        <v>0</v>
      </c>
      <c r="D38" s="5"/>
      <c r="E38" s="5">
        <v>0</v>
      </c>
      <c r="F38" s="5"/>
      <c r="G38" s="5">
        <v>0</v>
      </c>
      <c r="I38" s="3">
        <v>2767000</v>
      </c>
      <c r="K38" s="3">
        <v>7458722415</v>
      </c>
      <c r="M38" s="5">
        <v>0</v>
      </c>
      <c r="N38" s="5"/>
      <c r="O38" s="5">
        <v>0</v>
      </c>
      <c r="Q38" s="3">
        <v>2767000</v>
      </c>
      <c r="S38" s="3">
        <v>2917</v>
      </c>
      <c r="U38" s="3">
        <v>7458722415</v>
      </c>
      <c r="W38" s="3">
        <v>8023314532.9499998</v>
      </c>
      <c r="Y38" s="9">
        <v>0.3682555370269911</v>
      </c>
    </row>
    <row r="39" spans="1:25" ht="21">
      <c r="A39" s="2" t="s">
        <v>45</v>
      </c>
      <c r="C39" s="5">
        <v>0</v>
      </c>
      <c r="D39" s="5"/>
      <c r="E39" s="5">
        <v>0</v>
      </c>
      <c r="F39" s="5"/>
      <c r="G39" s="5">
        <v>0</v>
      </c>
      <c r="I39" s="3">
        <v>281880</v>
      </c>
      <c r="K39" s="3">
        <v>7459864303</v>
      </c>
      <c r="M39" s="5">
        <v>0</v>
      </c>
      <c r="N39" s="5"/>
      <c r="O39" s="5">
        <v>0</v>
      </c>
      <c r="Q39" s="3">
        <v>281880</v>
      </c>
      <c r="S39" s="3">
        <v>26780</v>
      </c>
      <c r="U39" s="3">
        <v>7459864303</v>
      </c>
      <c r="W39" s="3">
        <v>7503831358.9200001</v>
      </c>
      <c r="Y39" s="9">
        <v>0.34441220464319067</v>
      </c>
    </row>
    <row r="40" spans="1:25" ht="21">
      <c r="A40" s="2" t="s">
        <v>46</v>
      </c>
      <c r="C40" s="5">
        <v>0</v>
      </c>
      <c r="D40" s="5"/>
      <c r="E40" s="5">
        <v>0</v>
      </c>
      <c r="F40" s="5"/>
      <c r="G40" s="5">
        <v>0</v>
      </c>
      <c r="I40" s="3">
        <v>2557000</v>
      </c>
      <c r="K40" s="3">
        <v>7459972631</v>
      </c>
      <c r="M40" s="5">
        <v>0</v>
      </c>
      <c r="N40" s="5"/>
      <c r="O40" s="5">
        <v>0</v>
      </c>
      <c r="Q40" s="3">
        <v>2557000</v>
      </c>
      <c r="S40" s="3">
        <v>2873</v>
      </c>
      <c r="U40" s="3">
        <v>7459972631</v>
      </c>
      <c r="W40" s="3">
        <v>7302550747.0500002</v>
      </c>
      <c r="Y40" s="9">
        <v>0.33517379082893689</v>
      </c>
    </row>
    <row r="41" spans="1:25" ht="21">
      <c r="A41" s="2" t="s">
        <v>47</v>
      </c>
      <c r="C41" s="5">
        <v>0</v>
      </c>
      <c r="D41" s="5"/>
      <c r="E41" s="5">
        <v>0</v>
      </c>
      <c r="F41" s="5"/>
      <c r="G41" s="5">
        <v>0</v>
      </c>
      <c r="I41" s="3">
        <v>226580</v>
      </c>
      <c r="K41" s="3">
        <v>7459979035</v>
      </c>
      <c r="M41" s="5">
        <v>0</v>
      </c>
      <c r="N41" s="5"/>
      <c r="O41" s="5">
        <v>0</v>
      </c>
      <c r="Q41" s="3">
        <v>226580</v>
      </c>
      <c r="S41" s="3">
        <v>32540</v>
      </c>
      <c r="U41" s="3">
        <v>7459979035</v>
      </c>
      <c r="W41" s="3">
        <v>7329044366.46</v>
      </c>
      <c r="Y41" s="9">
        <v>0.33638979974938377</v>
      </c>
    </row>
    <row r="42" spans="1:25" ht="21">
      <c r="A42" s="2" t="s">
        <v>48</v>
      </c>
      <c r="C42" s="5">
        <v>0</v>
      </c>
      <c r="D42" s="5"/>
      <c r="E42" s="5">
        <v>0</v>
      </c>
      <c r="F42" s="5"/>
      <c r="G42" s="5">
        <v>0</v>
      </c>
      <c r="I42" s="3">
        <v>1594000</v>
      </c>
      <c r="K42" s="3">
        <v>7455772088</v>
      </c>
      <c r="M42" s="5">
        <v>0</v>
      </c>
      <c r="N42" s="5"/>
      <c r="O42" s="5">
        <v>0</v>
      </c>
      <c r="Q42" s="3">
        <v>1594000</v>
      </c>
      <c r="S42" s="3">
        <v>4758</v>
      </c>
      <c r="U42" s="3">
        <v>7455772088</v>
      </c>
      <c r="W42" s="3">
        <v>7539125700.6000004</v>
      </c>
      <c r="Y42" s="9">
        <v>0.34603215070114529</v>
      </c>
    </row>
    <row r="43" spans="1:25" ht="21">
      <c r="A43" s="2" t="s">
        <v>49</v>
      </c>
      <c r="C43" s="5">
        <v>0</v>
      </c>
      <c r="D43" s="5"/>
      <c r="E43" s="5">
        <v>0</v>
      </c>
      <c r="F43" s="5"/>
      <c r="G43" s="5">
        <v>0</v>
      </c>
      <c r="I43" s="3">
        <v>159406</v>
      </c>
      <c r="K43" s="3">
        <v>7459193708</v>
      </c>
      <c r="M43" s="5">
        <v>0</v>
      </c>
      <c r="N43" s="5"/>
      <c r="O43" s="5">
        <v>0</v>
      </c>
      <c r="Q43" s="3">
        <v>159406</v>
      </c>
      <c r="S43" s="3">
        <v>45720</v>
      </c>
      <c r="U43" s="3">
        <v>7459193708</v>
      </c>
      <c r="W43" s="3">
        <v>7244678468.1960001</v>
      </c>
      <c r="Y43" s="9">
        <v>0.33251755853979592</v>
      </c>
    </row>
    <row r="44" spans="1:25" ht="21">
      <c r="A44" s="2" t="s">
        <v>50</v>
      </c>
      <c r="C44" s="5">
        <v>0</v>
      </c>
      <c r="D44" s="5"/>
      <c r="E44" s="5">
        <v>0</v>
      </c>
      <c r="F44" s="5"/>
      <c r="G44" s="5">
        <v>0</v>
      </c>
      <c r="I44" s="3">
        <v>3028300</v>
      </c>
      <c r="K44" s="3">
        <v>7416363247</v>
      </c>
      <c r="M44" s="5">
        <v>0</v>
      </c>
      <c r="N44" s="5"/>
      <c r="O44" s="5">
        <v>0</v>
      </c>
      <c r="Q44" s="3">
        <v>3028300</v>
      </c>
      <c r="S44" s="3">
        <v>2415</v>
      </c>
      <c r="U44" s="3">
        <v>7416363247</v>
      </c>
      <c r="W44" s="3">
        <v>7269830100.2250004</v>
      </c>
      <c r="Y44" s="9">
        <v>0.33367197268147103</v>
      </c>
    </row>
    <row r="45" spans="1:25" ht="21">
      <c r="A45" s="2" t="s">
        <v>51</v>
      </c>
      <c r="C45" s="5">
        <v>0</v>
      </c>
      <c r="D45" s="5"/>
      <c r="E45" s="5">
        <v>0</v>
      </c>
      <c r="F45" s="5"/>
      <c r="G45" s="5">
        <v>0</v>
      </c>
      <c r="I45" s="3">
        <v>134139</v>
      </c>
      <c r="K45" s="3">
        <v>7459821480</v>
      </c>
      <c r="M45" s="5">
        <v>0</v>
      </c>
      <c r="N45" s="5"/>
      <c r="O45" s="5">
        <v>0</v>
      </c>
      <c r="Q45" s="3">
        <v>134139</v>
      </c>
      <c r="S45" s="3">
        <v>56450</v>
      </c>
      <c r="U45" s="3">
        <v>7459821480</v>
      </c>
      <c r="W45" s="3">
        <v>7527092278.0275002</v>
      </c>
      <c r="Y45" s="9">
        <v>0.34547983850230157</v>
      </c>
    </row>
    <row r="46" spans="1:25" ht="21">
      <c r="A46" s="2" t="s">
        <v>52</v>
      </c>
      <c r="C46" s="5">
        <v>0</v>
      </c>
      <c r="D46" s="5"/>
      <c r="E46" s="5">
        <v>0</v>
      </c>
      <c r="F46" s="5"/>
      <c r="G46" s="5">
        <v>0</v>
      </c>
      <c r="I46" s="3">
        <v>355732</v>
      </c>
      <c r="K46" s="3">
        <v>7459768299</v>
      </c>
      <c r="M46" s="5">
        <v>0</v>
      </c>
      <c r="N46" s="5"/>
      <c r="O46" s="5">
        <v>0</v>
      </c>
      <c r="Q46" s="3">
        <v>355732</v>
      </c>
      <c r="S46" s="3">
        <v>21050</v>
      </c>
      <c r="U46" s="3">
        <v>7459768299</v>
      </c>
      <c r="W46" s="3">
        <v>7443604056.3299999</v>
      </c>
      <c r="Y46" s="9">
        <v>0.34164788105000693</v>
      </c>
    </row>
    <row r="47" spans="1:25" ht="21">
      <c r="A47" s="2" t="s">
        <v>53</v>
      </c>
      <c r="C47" s="5">
        <v>0</v>
      </c>
      <c r="D47" s="5"/>
      <c r="E47" s="5">
        <v>0</v>
      </c>
      <c r="F47" s="5"/>
      <c r="G47" s="5">
        <v>0</v>
      </c>
      <c r="I47" s="3">
        <v>1036000</v>
      </c>
      <c r="K47" s="3">
        <v>7461370063</v>
      </c>
      <c r="M47" s="5">
        <v>0</v>
      </c>
      <c r="N47" s="5"/>
      <c r="O47" s="5">
        <v>0</v>
      </c>
      <c r="Q47" s="3">
        <v>1036000</v>
      </c>
      <c r="S47" s="3">
        <v>7180</v>
      </c>
      <c r="U47" s="3">
        <v>7461370063</v>
      </c>
      <c r="W47" s="3">
        <v>7394221044</v>
      </c>
      <c r="Y47" s="9">
        <v>0.33938129064638872</v>
      </c>
    </row>
    <row r="48" spans="1:25" ht="21">
      <c r="A48" s="2" t="s">
        <v>54</v>
      </c>
      <c r="C48" s="5">
        <v>0</v>
      </c>
      <c r="D48" s="5"/>
      <c r="E48" s="5">
        <v>0</v>
      </c>
      <c r="F48" s="5"/>
      <c r="G48" s="5">
        <v>0</v>
      </c>
      <c r="I48" s="3">
        <v>4020000</v>
      </c>
      <c r="K48" s="3">
        <v>7462014902</v>
      </c>
      <c r="M48" s="5">
        <v>0</v>
      </c>
      <c r="N48" s="5"/>
      <c r="O48" s="5">
        <v>0</v>
      </c>
      <c r="Q48" s="3">
        <v>4020000</v>
      </c>
      <c r="S48" s="3">
        <v>1871</v>
      </c>
      <c r="U48" s="3">
        <v>7462014902</v>
      </c>
      <c r="W48" s="3">
        <v>7476667551</v>
      </c>
      <c r="Y48" s="9">
        <v>0.34316543528967763</v>
      </c>
    </row>
    <row r="49" spans="1:25" ht="21">
      <c r="A49" s="2" t="s">
        <v>55</v>
      </c>
      <c r="C49" s="5">
        <v>0</v>
      </c>
      <c r="D49" s="5"/>
      <c r="E49" s="5">
        <v>0</v>
      </c>
      <c r="F49" s="5"/>
      <c r="G49" s="5">
        <v>0</v>
      </c>
      <c r="I49" s="3">
        <v>1000000</v>
      </c>
      <c r="K49" s="3">
        <v>7440898670</v>
      </c>
      <c r="M49" s="5">
        <v>0</v>
      </c>
      <c r="N49" s="5"/>
      <c r="O49" s="5">
        <v>0</v>
      </c>
      <c r="Q49" s="3">
        <v>1000000</v>
      </c>
      <c r="S49" s="3">
        <v>7390</v>
      </c>
      <c r="U49" s="3">
        <v>7440898670</v>
      </c>
      <c r="W49" s="3">
        <v>7346029500</v>
      </c>
      <c r="Y49" s="9">
        <v>0.3371693864710012</v>
      </c>
    </row>
    <row r="50" spans="1:25" ht="21">
      <c r="A50" s="2" t="s">
        <v>56</v>
      </c>
      <c r="C50" s="5">
        <v>0</v>
      </c>
      <c r="D50" s="5"/>
      <c r="E50" s="5">
        <v>0</v>
      </c>
      <c r="F50" s="5"/>
      <c r="G50" s="5">
        <v>0</v>
      </c>
      <c r="I50" s="3">
        <v>3793000</v>
      </c>
      <c r="K50" s="3">
        <v>7438411443</v>
      </c>
      <c r="M50" s="5">
        <v>0</v>
      </c>
      <c r="N50" s="5"/>
      <c r="O50" s="5">
        <v>0</v>
      </c>
      <c r="Q50" s="3">
        <v>3793000</v>
      </c>
      <c r="S50" s="3">
        <v>2051</v>
      </c>
      <c r="U50" s="3">
        <v>7438411443</v>
      </c>
      <c r="W50" s="3">
        <v>7733155314.1499996</v>
      </c>
      <c r="Y50" s="9">
        <v>0.35493775688716167</v>
      </c>
    </row>
    <row r="51" spans="1:25" ht="21">
      <c r="A51" s="2" t="s">
        <v>57</v>
      </c>
      <c r="C51" s="5">
        <v>0</v>
      </c>
      <c r="D51" s="5"/>
      <c r="E51" s="5">
        <v>0</v>
      </c>
      <c r="F51" s="5"/>
      <c r="G51" s="5">
        <v>0</v>
      </c>
      <c r="I51" s="3">
        <v>1500000</v>
      </c>
      <c r="K51" s="3">
        <v>7437883513</v>
      </c>
      <c r="M51" s="5">
        <v>0</v>
      </c>
      <c r="N51" s="5"/>
      <c r="O51" s="5">
        <v>0</v>
      </c>
      <c r="Q51" s="3">
        <v>1500000</v>
      </c>
      <c r="S51" s="3">
        <v>4886</v>
      </c>
      <c r="U51" s="3">
        <v>7437883513</v>
      </c>
      <c r="W51" s="3">
        <v>7285392450</v>
      </c>
      <c r="Y51" s="9">
        <v>0.33438625621731632</v>
      </c>
    </row>
    <row r="52" spans="1:25" ht="21">
      <c r="A52" s="2" t="s">
        <v>58</v>
      </c>
      <c r="C52" s="5">
        <v>0</v>
      </c>
      <c r="D52" s="5"/>
      <c r="E52" s="5">
        <v>0</v>
      </c>
      <c r="F52" s="5"/>
      <c r="G52" s="5">
        <v>0</v>
      </c>
      <c r="I52" s="3">
        <v>285000</v>
      </c>
      <c r="K52" s="3">
        <v>7435733432</v>
      </c>
      <c r="M52" s="5">
        <v>0</v>
      </c>
      <c r="N52" s="5"/>
      <c r="O52" s="5">
        <v>0</v>
      </c>
      <c r="Q52" s="3">
        <v>285000</v>
      </c>
      <c r="S52" s="3">
        <v>25840</v>
      </c>
      <c r="U52" s="3">
        <v>7435733432</v>
      </c>
      <c r="W52" s="3">
        <v>7320581820</v>
      </c>
      <c r="Y52" s="9">
        <v>0.33600138426617604</v>
      </c>
    </row>
    <row r="53" spans="1:25" ht="21">
      <c r="A53" s="2" t="s">
        <v>59</v>
      </c>
      <c r="C53" s="5">
        <v>0</v>
      </c>
      <c r="D53" s="5"/>
      <c r="E53" s="5">
        <v>0</v>
      </c>
      <c r="F53" s="5"/>
      <c r="G53" s="5">
        <v>0</v>
      </c>
      <c r="I53" s="3">
        <v>332000</v>
      </c>
      <c r="K53" s="3">
        <v>7431822562</v>
      </c>
      <c r="M53" s="5">
        <v>0</v>
      </c>
      <c r="N53" s="5"/>
      <c r="O53" s="5">
        <v>0</v>
      </c>
      <c r="Q53" s="3">
        <v>332000</v>
      </c>
      <c r="S53" s="3">
        <v>22510</v>
      </c>
      <c r="U53" s="3">
        <v>7431822562</v>
      </c>
      <c r="W53" s="3">
        <v>7428853746</v>
      </c>
      <c r="Y53" s="9">
        <v>0.34097086864701792</v>
      </c>
    </row>
    <row r="54" spans="1:25" ht="21">
      <c r="A54" s="2" t="s">
        <v>60</v>
      </c>
      <c r="C54" s="5">
        <v>0</v>
      </c>
      <c r="D54" s="5"/>
      <c r="E54" s="5">
        <v>0</v>
      </c>
      <c r="F54" s="5"/>
      <c r="G54" s="5">
        <v>0</v>
      </c>
      <c r="I54" s="3">
        <v>2150000</v>
      </c>
      <c r="K54" s="3">
        <v>7445265536</v>
      </c>
      <c r="M54" s="5">
        <v>0</v>
      </c>
      <c r="N54" s="5"/>
      <c r="O54" s="5">
        <v>0</v>
      </c>
      <c r="Q54" s="3">
        <v>2150000</v>
      </c>
      <c r="S54" s="3">
        <v>3403</v>
      </c>
      <c r="U54" s="3">
        <v>7445265579</v>
      </c>
      <c r="W54" s="3">
        <v>7272917122.5</v>
      </c>
      <c r="Y54" s="9">
        <v>0.33381366138643526</v>
      </c>
    </row>
    <row r="55" spans="1:25" ht="21">
      <c r="A55" s="2" t="s">
        <v>61</v>
      </c>
      <c r="C55" s="5">
        <v>0</v>
      </c>
      <c r="D55" s="5"/>
      <c r="E55" s="5">
        <v>0</v>
      </c>
      <c r="F55" s="5"/>
      <c r="G55" s="5">
        <v>0</v>
      </c>
      <c r="I55" s="3">
        <v>1410000</v>
      </c>
      <c r="K55" s="3">
        <v>7459613059</v>
      </c>
      <c r="M55" s="5">
        <v>0</v>
      </c>
      <c r="N55" s="5"/>
      <c r="O55" s="5">
        <v>0</v>
      </c>
      <c r="Q55" s="3">
        <v>1410000</v>
      </c>
      <c r="S55" s="3">
        <v>5220</v>
      </c>
      <c r="U55" s="3">
        <v>7459613059</v>
      </c>
      <c r="W55" s="3">
        <v>7316406810</v>
      </c>
      <c r="Y55" s="9">
        <v>0.33580975890444692</v>
      </c>
    </row>
    <row r="56" spans="1:25" ht="21">
      <c r="A56" s="2" t="s">
        <v>62</v>
      </c>
      <c r="C56" s="5">
        <v>0</v>
      </c>
      <c r="D56" s="5"/>
      <c r="E56" s="5">
        <v>0</v>
      </c>
      <c r="F56" s="5"/>
      <c r="G56" s="5">
        <v>0</v>
      </c>
      <c r="I56" s="3">
        <v>1303000</v>
      </c>
      <c r="K56" s="3">
        <v>7436289171</v>
      </c>
      <c r="M56" s="5">
        <v>0</v>
      </c>
      <c r="N56" s="5"/>
      <c r="O56" s="5">
        <v>0</v>
      </c>
      <c r="Q56" s="3">
        <v>1303000</v>
      </c>
      <c r="S56" s="3">
        <v>5600</v>
      </c>
      <c r="U56" s="3">
        <v>7436289171</v>
      </c>
      <c r="W56" s="3">
        <v>7253384040</v>
      </c>
      <c r="Y56" s="9">
        <v>0.33291712844405974</v>
      </c>
    </row>
    <row r="57" spans="1:25" ht="21">
      <c r="A57" s="2" t="s">
        <v>63</v>
      </c>
      <c r="C57" s="5">
        <v>0</v>
      </c>
      <c r="D57" s="5"/>
      <c r="E57" s="5">
        <v>0</v>
      </c>
      <c r="F57" s="5"/>
      <c r="G57" s="5">
        <v>0</v>
      </c>
      <c r="I57" s="3">
        <v>2359000</v>
      </c>
      <c r="K57" s="3">
        <v>7435752956</v>
      </c>
      <c r="M57" s="5">
        <v>0</v>
      </c>
      <c r="N57" s="5"/>
      <c r="O57" s="5">
        <v>0</v>
      </c>
      <c r="Q57" s="3">
        <v>2359000</v>
      </c>
      <c r="S57" s="3">
        <v>3121</v>
      </c>
      <c r="U57" s="3">
        <v>7435752956</v>
      </c>
      <c r="W57" s="3">
        <v>7318632487.9499998</v>
      </c>
      <c r="Y57" s="9">
        <v>0.335911913472283</v>
      </c>
    </row>
    <row r="58" spans="1:25" ht="21">
      <c r="A58" s="2" t="s">
        <v>64</v>
      </c>
      <c r="C58" s="5">
        <v>0</v>
      </c>
      <c r="D58" s="5"/>
      <c r="E58" s="5">
        <v>0</v>
      </c>
      <c r="F58" s="5"/>
      <c r="G58" s="5">
        <v>0</v>
      </c>
      <c r="I58" s="3">
        <v>52600</v>
      </c>
      <c r="K58" s="3">
        <v>7447970977</v>
      </c>
      <c r="M58" s="5">
        <v>0</v>
      </c>
      <c r="N58" s="5"/>
      <c r="O58" s="5">
        <v>0</v>
      </c>
      <c r="Q58" s="3">
        <v>52600</v>
      </c>
      <c r="S58" s="3">
        <v>137650</v>
      </c>
      <c r="U58" s="3">
        <v>7447970977</v>
      </c>
      <c r="W58" s="3">
        <v>7197309679.5</v>
      </c>
      <c r="Y58" s="9">
        <v>0.33034341733569311</v>
      </c>
    </row>
    <row r="59" spans="1:25" ht="21">
      <c r="A59" s="2" t="s">
        <v>65</v>
      </c>
      <c r="C59" s="5">
        <v>0</v>
      </c>
      <c r="D59" s="5"/>
      <c r="E59" s="5">
        <v>0</v>
      </c>
      <c r="F59" s="5"/>
      <c r="G59" s="5">
        <v>0</v>
      </c>
      <c r="I59" s="3">
        <v>1752000</v>
      </c>
      <c r="K59" s="3">
        <v>7432808197</v>
      </c>
      <c r="M59" s="5">
        <v>0</v>
      </c>
      <c r="N59" s="5"/>
      <c r="O59" s="5">
        <v>0</v>
      </c>
      <c r="Q59" s="3">
        <v>1752000</v>
      </c>
      <c r="S59" s="3">
        <v>4180</v>
      </c>
      <c r="U59" s="3">
        <v>7432808197</v>
      </c>
      <c r="W59" s="3">
        <v>7279786008</v>
      </c>
      <c r="Y59" s="9">
        <v>0.3341289307315658</v>
      </c>
    </row>
    <row r="60" spans="1:25" ht="21">
      <c r="A60" s="2" t="s">
        <v>66</v>
      </c>
      <c r="C60" s="5">
        <v>0</v>
      </c>
      <c r="D60" s="5"/>
      <c r="E60" s="5">
        <v>0</v>
      </c>
      <c r="F60" s="5"/>
      <c r="G60" s="5">
        <v>0</v>
      </c>
      <c r="I60" s="3">
        <v>1900000</v>
      </c>
      <c r="K60" s="3">
        <v>7445533543</v>
      </c>
      <c r="M60" s="5">
        <v>0</v>
      </c>
      <c r="N60" s="5"/>
      <c r="O60" s="5">
        <v>0</v>
      </c>
      <c r="Q60" s="3">
        <v>1900000</v>
      </c>
      <c r="S60" s="3">
        <v>3898</v>
      </c>
      <c r="U60" s="3">
        <v>7445533543</v>
      </c>
      <c r="W60" s="3">
        <v>7362133110</v>
      </c>
      <c r="Y60" s="9">
        <v>0.33790851286624207</v>
      </c>
    </row>
    <row r="61" spans="1:25" ht="21">
      <c r="A61" s="2" t="s">
        <v>67</v>
      </c>
      <c r="C61" s="5">
        <v>0</v>
      </c>
      <c r="D61" s="5"/>
      <c r="E61" s="5">
        <v>0</v>
      </c>
      <c r="F61" s="5"/>
      <c r="G61" s="5">
        <v>0</v>
      </c>
      <c r="I61" s="3">
        <v>1618000</v>
      </c>
      <c r="K61" s="3">
        <v>7457233239</v>
      </c>
      <c r="M61" s="5">
        <v>0</v>
      </c>
      <c r="N61" s="5"/>
      <c r="O61" s="5">
        <v>0</v>
      </c>
      <c r="Q61" s="3">
        <v>1618000</v>
      </c>
      <c r="S61" s="3">
        <v>4621</v>
      </c>
      <c r="U61" s="3">
        <v>7457233239</v>
      </c>
      <c r="W61" s="3">
        <v>7432291170.8999996</v>
      </c>
      <c r="Y61" s="9">
        <v>0.34112864019484157</v>
      </c>
    </row>
    <row r="62" spans="1:25" ht="21">
      <c r="A62" s="2" t="s">
        <v>68</v>
      </c>
      <c r="C62" s="5">
        <v>0</v>
      </c>
      <c r="D62" s="5"/>
      <c r="E62" s="5">
        <v>0</v>
      </c>
      <c r="F62" s="5"/>
      <c r="G62" s="5">
        <v>0</v>
      </c>
      <c r="I62" s="3">
        <v>1247504</v>
      </c>
      <c r="K62" s="3">
        <v>7480949921</v>
      </c>
      <c r="M62" s="5">
        <v>0</v>
      </c>
      <c r="N62" s="5"/>
      <c r="O62" s="5">
        <v>0</v>
      </c>
      <c r="Q62" s="3">
        <v>1247504</v>
      </c>
      <c r="S62" s="3">
        <v>6360</v>
      </c>
      <c r="U62" s="3">
        <v>7480949921</v>
      </c>
      <c r="W62" s="3">
        <v>7886917393.632</v>
      </c>
      <c r="Y62" s="9">
        <v>0.36199515653433861</v>
      </c>
    </row>
    <row r="63" spans="1:25" ht="21">
      <c r="A63" s="2" t="s">
        <v>69</v>
      </c>
      <c r="C63" s="5">
        <v>0</v>
      </c>
      <c r="D63" s="5"/>
      <c r="E63" s="5">
        <v>0</v>
      </c>
      <c r="F63" s="5"/>
      <c r="G63" s="5">
        <v>0</v>
      </c>
      <c r="I63" s="3">
        <v>197000</v>
      </c>
      <c r="K63" s="3">
        <v>7446816999</v>
      </c>
      <c r="M63" s="5">
        <v>0</v>
      </c>
      <c r="N63" s="5"/>
      <c r="O63" s="5">
        <v>0</v>
      </c>
      <c r="Q63" s="3">
        <v>197000</v>
      </c>
      <c r="S63" s="3">
        <v>37370</v>
      </c>
      <c r="U63" s="3">
        <v>7446816999</v>
      </c>
      <c r="W63" s="3">
        <v>7318086754.5</v>
      </c>
      <c r="Y63" s="9">
        <v>0.33588686529999984</v>
      </c>
    </row>
    <row r="64" spans="1:25" ht="21">
      <c r="A64" s="2" t="s">
        <v>70</v>
      </c>
      <c r="C64" s="5">
        <v>0</v>
      </c>
      <c r="D64" s="5"/>
      <c r="E64" s="5">
        <v>0</v>
      </c>
      <c r="F64" s="5"/>
      <c r="G64" s="5">
        <v>0</v>
      </c>
      <c r="I64" s="3">
        <v>2115000</v>
      </c>
      <c r="K64" s="3">
        <v>7434506282</v>
      </c>
      <c r="M64" s="5">
        <v>0</v>
      </c>
      <c r="N64" s="5"/>
      <c r="O64" s="5">
        <v>0</v>
      </c>
      <c r="Q64" s="3">
        <v>2115000</v>
      </c>
      <c r="S64" s="3">
        <v>3575</v>
      </c>
      <c r="U64" s="3">
        <v>7434506282</v>
      </c>
      <c r="W64" s="3">
        <v>7516136306.25</v>
      </c>
      <c r="Y64" s="9">
        <v>0.34497697933430971</v>
      </c>
    </row>
    <row r="65" spans="1:25" ht="21">
      <c r="A65" s="2" t="s">
        <v>71</v>
      </c>
      <c r="C65" s="5">
        <v>0</v>
      </c>
      <c r="D65" s="5"/>
      <c r="E65" s="5">
        <v>0</v>
      </c>
      <c r="F65" s="5"/>
      <c r="G65" s="5">
        <v>0</v>
      </c>
      <c r="I65" s="3">
        <v>880000</v>
      </c>
      <c r="K65" s="3">
        <v>7463884849</v>
      </c>
      <c r="M65" s="5">
        <v>0</v>
      </c>
      <c r="N65" s="5"/>
      <c r="O65" s="5">
        <v>0</v>
      </c>
      <c r="Q65" s="3">
        <v>880000</v>
      </c>
      <c r="S65" s="3">
        <v>8470</v>
      </c>
      <c r="U65" s="3">
        <v>7463884849</v>
      </c>
      <c r="W65" s="3">
        <v>7409251080</v>
      </c>
      <c r="Y65" s="9">
        <v>0.3400711419486136</v>
      </c>
    </row>
    <row r="66" spans="1:25" ht="21">
      <c r="A66" s="2" t="s">
        <v>72</v>
      </c>
      <c r="C66" s="5">
        <v>0</v>
      </c>
      <c r="D66" s="5"/>
      <c r="E66" s="5">
        <v>0</v>
      </c>
      <c r="F66" s="5"/>
      <c r="G66" s="5">
        <v>0</v>
      </c>
      <c r="I66" s="3">
        <v>266000</v>
      </c>
      <c r="K66" s="3">
        <v>7385854909</v>
      </c>
      <c r="M66" s="5">
        <v>0</v>
      </c>
      <c r="N66" s="5"/>
      <c r="O66" s="5">
        <v>0</v>
      </c>
      <c r="Q66" s="3">
        <v>266000</v>
      </c>
      <c r="S66" s="3">
        <v>28970</v>
      </c>
      <c r="U66" s="3">
        <v>7385854909</v>
      </c>
      <c r="W66" s="3">
        <v>7660169181</v>
      </c>
      <c r="Y66" s="9">
        <v>0.35158782618853379</v>
      </c>
    </row>
    <row r="67" spans="1:25" ht="21">
      <c r="A67" s="2" t="s">
        <v>73</v>
      </c>
      <c r="C67" s="5">
        <v>0</v>
      </c>
      <c r="D67" s="5"/>
      <c r="E67" s="5">
        <v>0</v>
      </c>
      <c r="F67" s="5"/>
      <c r="G67" s="5">
        <v>0</v>
      </c>
      <c r="I67" s="3">
        <v>331000</v>
      </c>
      <c r="K67" s="3">
        <v>7461898761</v>
      </c>
      <c r="M67" s="5">
        <v>0</v>
      </c>
      <c r="N67" s="5"/>
      <c r="O67" s="5">
        <v>0</v>
      </c>
      <c r="Q67" s="3">
        <v>331000</v>
      </c>
      <c r="S67" s="3">
        <v>22400</v>
      </c>
      <c r="U67" s="3">
        <v>7461898761</v>
      </c>
      <c r="W67" s="3">
        <v>7370284320</v>
      </c>
      <c r="Y67" s="9">
        <v>0.33828263857247515</v>
      </c>
    </row>
    <row r="68" spans="1:25" ht="21">
      <c r="A68" s="2" t="s">
        <v>74</v>
      </c>
      <c r="C68" s="5">
        <v>0</v>
      </c>
      <c r="D68" s="5"/>
      <c r="E68" s="5">
        <v>0</v>
      </c>
      <c r="F68" s="5"/>
      <c r="G68" s="5">
        <v>0</v>
      </c>
      <c r="I68" s="3">
        <v>141368</v>
      </c>
      <c r="K68" s="3">
        <v>7433580545</v>
      </c>
      <c r="M68" s="5">
        <v>0</v>
      </c>
      <c r="N68" s="5"/>
      <c r="O68" s="5">
        <v>0</v>
      </c>
      <c r="Q68" s="3">
        <v>141368</v>
      </c>
      <c r="S68" s="3">
        <v>52600</v>
      </c>
      <c r="U68" s="3">
        <v>7433580545</v>
      </c>
      <c r="W68" s="3">
        <v>7391712857.04</v>
      </c>
      <c r="Y68" s="9">
        <v>0.33926616942907567</v>
      </c>
    </row>
    <row r="69" spans="1:25" ht="21">
      <c r="A69" s="2" t="s">
        <v>75</v>
      </c>
      <c r="C69" s="5">
        <v>0</v>
      </c>
      <c r="D69" s="5"/>
      <c r="E69" s="5">
        <v>0</v>
      </c>
      <c r="F69" s="5"/>
      <c r="G69" s="5">
        <v>0</v>
      </c>
      <c r="I69" s="3">
        <v>5951000</v>
      </c>
      <c r="K69" s="3">
        <v>7434558327</v>
      </c>
      <c r="M69" s="5">
        <v>0</v>
      </c>
      <c r="N69" s="5"/>
      <c r="O69" s="5">
        <v>0</v>
      </c>
      <c r="Q69" s="3">
        <v>5951000</v>
      </c>
      <c r="S69" s="3">
        <v>1232</v>
      </c>
      <c r="U69" s="3">
        <v>7434558327</v>
      </c>
      <c r="W69" s="3">
        <v>7288008789.6000004</v>
      </c>
      <c r="Y69" s="9">
        <v>0.33450634144399993</v>
      </c>
    </row>
    <row r="70" spans="1:25" ht="21">
      <c r="A70" s="2" t="s">
        <v>76</v>
      </c>
      <c r="C70" s="5">
        <v>0</v>
      </c>
      <c r="D70" s="5"/>
      <c r="E70" s="5">
        <v>0</v>
      </c>
      <c r="F70" s="5"/>
      <c r="G70" s="5">
        <v>0</v>
      </c>
      <c r="I70" s="3">
        <v>530000</v>
      </c>
      <c r="K70" s="3">
        <v>7437828199</v>
      </c>
      <c r="M70" s="5">
        <v>0</v>
      </c>
      <c r="N70" s="5"/>
      <c r="O70" s="5">
        <v>0</v>
      </c>
      <c r="Q70" s="3">
        <v>530000</v>
      </c>
      <c r="S70" s="3">
        <v>13960</v>
      </c>
      <c r="U70" s="3">
        <v>7437828199</v>
      </c>
      <c r="W70" s="3">
        <v>7354777140</v>
      </c>
      <c r="Y70" s="9">
        <v>0.33757088722890982</v>
      </c>
    </row>
    <row r="71" spans="1:25" ht="21">
      <c r="A71" s="2" t="s">
        <v>77</v>
      </c>
      <c r="C71" s="5">
        <v>0</v>
      </c>
      <c r="D71" s="5"/>
      <c r="E71" s="5">
        <v>0</v>
      </c>
      <c r="F71" s="5"/>
      <c r="G71" s="5">
        <v>0</v>
      </c>
      <c r="I71" s="3">
        <v>1049000</v>
      </c>
      <c r="K71" s="3">
        <v>7456981347</v>
      </c>
      <c r="M71" s="5">
        <v>0</v>
      </c>
      <c r="N71" s="5"/>
      <c r="O71" s="5">
        <v>0</v>
      </c>
      <c r="Q71" s="3">
        <v>1049000</v>
      </c>
      <c r="S71" s="3">
        <v>7150</v>
      </c>
      <c r="U71" s="3">
        <v>7456981347</v>
      </c>
      <c r="W71" s="3">
        <v>7455722917.5</v>
      </c>
      <c r="Y71" s="9">
        <v>0.34220411472500323</v>
      </c>
    </row>
    <row r="72" spans="1:25" ht="21">
      <c r="A72" s="2" t="s">
        <v>78</v>
      </c>
      <c r="C72" s="5">
        <v>0</v>
      </c>
      <c r="D72" s="5"/>
      <c r="E72" s="5">
        <v>0</v>
      </c>
      <c r="F72" s="5"/>
      <c r="G72" s="5">
        <v>0</v>
      </c>
      <c r="I72" s="3">
        <v>219000</v>
      </c>
      <c r="K72" s="3">
        <v>7439067007</v>
      </c>
      <c r="M72" s="5">
        <v>0</v>
      </c>
      <c r="N72" s="5"/>
      <c r="O72" s="5">
        <v>0</v>
      </c>
      <c r="Q72" s="3">
        <v>219000</v>
      </c>
      <c r="S72" s="3">
        <v>34440</v>
      </c>
      <c r="U72" s="3">
        <v>7439067007</v>
      </c>
      <c r="W72" s="3">
        <v>7497482958</v>
      </c>
      <c r="Y72" s="9">
        <v>0.34412082459315568</v>
      </c>
    </row>
    <row r="73" spans="1:25" ht="21">
      <c r="A73" s="2" t="s">
        <v>79</v>
      </c>
      <c r="C73" s="5">
        <v>0</v>
      </c>
      <c r="D73" s="5"/>
      <c r="E73" s="5">
        <v>0</v>
      </c>
      <c r="F73" s="5"/>
      <c r="G73" s="5">
        <v>0</v>
      </c>
      <c r="I73" s="3">
        <v>1260000</v>
      </c>
      <c r="K73" s="3">
        <v>7463146324</v>
      </c>
      <c r="M73" s="5">
        <v>0</v>
      </c>
      <c r="N73" s="5"/>
      <c r="O73" s="5">
        <v>0</v>
      </c>
      <c r="Q73" s="3">
        <v>1260000</v>
      </c>
      <c r="S73" s="3">
        <v>5910</v>
      </c>
      <c r="U73" s="3">
        <v>7463146324</v>
      </c>
      <c r="W73" s="3">
        <v>7402292730</v>
      </c>
      <c r="Y73" s="9">
        <v>0.33975176634573173</v>
      </c>
    </row>
    <row r="74" spans="1:25" ht="21">
      <c r="A74" s="2" t="s">
        <v>80</v>
      </c>
      <c r="C74" s="5">
        <v>0</v>
      </c>
      <c r="D74" s="5"/>
      <c r="E74" s="5">
        <v>0</v>
      </c>
      <c r="F74" s="5"/>
      <c r="G74" s="5">
        <v>0</v>
      </c>
      <c r="I74" s="3">
        <v>1180000</v>
      </c>
      <c r="K74" s="3">
        <v>7456380701</v>
      </c>
      <c r="M74" s="5">
        <v>0</v>
      </c>
      <c r="N74" s="5"/>
      <c r="O74" s="5">
        <v>0</v>
      </c>
      <c r="Q74" s="3">
        <v>1180000</v>
      </c>
      <c r="S74" s="3">
        <v>6280</v>
      </c>
      <c r="U74" s="3">
        <v>7456380701</v>
      </c>
      <c r="W74" s="3">
        <v>7366308120</v>
      </c>
      <c r="Y74" s="9">
        <v>0.33810013822797119</v>
      </c>
    </row>
    <row r="75" spans="1:25" ht="21">
      <c r="A75" s="2" t="s">
        <v>81</v>
      </c>
      <c r="C75" s="5">
        <v>0</v>
      </c>
      <c r="D75" s="5"/>
      <c r="E75" s="5">
        <v>0</v>
      </c>
      <c r="F75" s="5"/>
      <c r="G75" s="5">
        <v>0</v>
      </c>
      <c r="I75" s="3">
        <v>314000</v>
      </c>
      <c r="K75" s="3">
        <v>7444834045</v>
      </c>
      <c r="M75" s="5">
        <v>0</v>
      </c>
      <c r="N75" s="5"/>
      <c r="O75" s="5">
        <v>0</v>
      </c>
      <c r="Q75" s="3">
        <v>314000</v>
      </c>
      <c r="S75" s="3">
        <v>24350</v>
      </c>
      <c r="U75" s="3">
        <v>7444834045</v>
      </c>
      <c r="W75" s="3">
        <v>7600406895</v>
      </c>
      <c r="Y75" s="9">
        <v>0.34884484601063975</v>
      </c>
    </row>
    <row r="76" spans="1:25" ht="21">
      <c r="A76" s="2" t="s">
        <v>82</v>
      </c>
      <c r="C76" s="5">
        <v>0</v>
      </c>
      <c r="D76" s="5"/>
      <c r="E76" s="5">
        <v>0</v>
      </c>
      <c r="F76" s="5"/>
      <c r="G76" s="5">
        <v>0</v>
      </c>
      <c r="I76" s="3">
        <v>3325000</v>
      </c>
      <c r="K76" s="3">
        <v>7441050515</v>
      </c>
      <c r="M76" s="5">
        <v>0</v>
      </c>
      <c r="N76" s="5"/>
      <c r="O76" s="5">
        <v>0</v>
      </c>
      <c r="Q76" s="3">
        <v>3325000</v>
      </c>
      <c r="S76" s="3">
        <v>2276</v>
      </c>
      <c r="U76" s="3">
        <v>7441050515</v>
      </c>
      <c r="W76" s="3">
        <v>7522672185</v>
      </c>
      <c r="Y76" s="9">
        <v>0.34527696427558802</v>
      </c>
    </row>
    <row r="77" spans="1:25" ht="21">
      <c r="A77" s="2" t="s">
        <v>83</v>
      </c>
      <c r="C77" s="5">
        <v>0</v>
      </c>
      <c r="D77" s="5"/>
      <c r="E77" s="5">
        <v>0</v>
      </c>
      <c r="F77" s="5"/>
      <c r="G77" s="5">
        <v>0</v>
      </c>
      <c r="I77" s="3">
        <v>646789</v>
      </c>
      <c r="K77" s="3">
        <v>7435058486</v>
      </c>
      <c r="M77" s="5">
        <v>0</v>
      </c>
      <c r="N77" s="5"/>
      <c r="O77" s="5">
        <v>0</v>
      </c>
      <c r="Q77" s="3">
        <v>646789</v>
      </c>
      <c r="S77" s="3">
        <v>11960</v>
      </c>
      <c r="U77" s="3">
        <v>7435058486</v>
      </c>
      <c r="W77" s="3">
        <v>7689569641.1820002</v>
      </c>
      <c r="Y77" s="9">
        <v>0.35293725381083368</v>
      </c>
    </row>
    <row r="78" spans="1:25" ht="21">
      <c r="A78" s="2" t="s">
        <v>84</v>
      </c>
      <c r="C78" s="5">
        <v>0</v>
      </c>
      <c r="D78" s="5"/>
      <c r="E78" s="5">
        <v>0</v>
      </c>
      <c r="F78" s="5"/>
      <c r="G78" s="5">
        <v>0</v>
      </c>
      <c r="I78" s="3">
        <v>418800</v>
      </c>
      <c r="K78" s="3">
        <v>7436212332</v>
      </c>
      <c r="M78" s="5">
        <v>0</v>
      </c>
      <c r="N78" s="5"/>
      <c r="O78" s="5">
        <v>0</v>
      </c>
      <c r="Q78" s="3">
        <v>418800</v>
      </c>
      <c r="S78" s="3">
        <v>17720</v>
      </c>
      <c r="U78" s="3">
        <v>7436212332</v>
      </c>
      <c r="W78" s="3">
        <v>7376980240.8000002</v>
      </c>
      <c r="Y78" s="9">
        <v>0.33858996915261974</v>
      </c>
    </row>
    <row r="79" spans="1:25" ht="21">
      <c r="A79" s="2" t="s">
        <v>85</v>
      </c>
      <c r="C79" s="5">
        <v>0</v>
      </c>
      <c r="D79" s="5"/>
      <c r="E79" s="5">
        <v>0</v>
      </c>
      <c r="F79" s="5"/>
      <c r="G79" s="5">
        <v>0</v>
      </c>
      <c r="I79" s="3">
        <v>2760000</v>
      </c>
      <c r="K79" s="3">
        <v>7467991478</v>
      </c>
      <c r="M79" s="5">
        <v>0</v>
      </c>
      <c r="N79" s="5"/>
      <c r="O79" s="5">
        <v>0</v>
      </c>
      <c r="Q79" s="3">
        <v>2760000</v>
      </c>
      <c r="S79" s="3">
        <v>2731</v>
      </c>
      <c r="U79" s="3">
        <v>7467991478</v>
      </c>
      <c r="W79" s="3">
        <v>7492711518</v>
      </c>
      <c r="Y79" s="9">
        <v>0.34390182417975096</v>
      </c>
    </row>
    <row r="80" spans="1:25" ht="21">
      <c r="A80" s="2" t="s">
        <v>86</v>
      </c>
      <c r="C80" s="5">
        <v>0</v>
      </c>
      <c r="D80" s="5"/>
      <c r="E80" s="5">
        <v>0</v>
      </c>
      <c r="F80" s="5"/>
      <c r="G80" s="5">
        <v>0</v>
      </c>
      <c r="I80" s="3">
        <v>276000</v>
      </c>
      <c r="K80" s="3">
        <v>7418287857</v>
      </c>
      <c r="M80" s="5">
        <v>0</v>
      </c>
      <c r="N80" s="5"/>
      <c r="O80" s="5">
        <v>0</v>
      </c>
      <c r="Q80" s="3">
        <v>276000</v>
      </c>
      <c r="S80" s="3">
        <v>26590</v>
      </c>
      <c r="U80" s="3">
        <v>7418287857</v>
      </c>
      <c r="W80" s="3">
        <v>7295173902</v>
      </c>
      <c r="Y80" s="9">
        <v>0.33483520706479597</v>
      </c>
    </row>
    <row r="81" spans="1:25" ht="21">
      <c r="A81" s="2" t="s">
        <v>87</v>
      </c>
      <c r="C81" s="5">
        <v>0</v>
      </c>
      <c r="D81" s="5"/>
      <c r="E81" s="5">
        <v>0</v>
      </c>
      <c r="F81" s="5"/>
      <c r="G81" s="5">
        <v>0</v>
      </c>
      <c r="I81" s="3">
        <v>1603000</v>
      </c>
      <c r="K81" s="3">
        <v>7435387862</v>
      </c>
      <c r="M81" s="5">
        <v>0</v>
      </c>
      <c r="N81" s="5"/>
      <c r="O81" s="5">
        <v>0</v>
      </c>
      <c r="Q81" s="3">
        <v>1603000</v>
      </c>
      <c r="S81" s="3">
        <v>4698</v>
      </c>
      <c r="U81" s="3">
        <v>7435387862</v>
      </c>
      <c r="W81" s="3">
        <v>7486085180.6999998</v>
      </c>
      <c r="Y81" s="9">
        <v>0.34359768735563517</v>
      </c>
    </row>
    <row r="82" spans="1:25" ht="21">
      <c r="A82" s="2" t="s">
        <v>88</v>
      </c>
      <c r="C82" s="5">
        <v>0</v>
      </c>
      <c r="D82" s="5"/>
      <c r="E82" s="5">
        <v>0</v>
      </c>
      <c r="F82" s="5"/>
      <c r="G82" s="5">
        <v>0</v>
      </c>
      <c r="I82" s="3">
        <v>2560000</v>
      </c>
      <c r="K82" s="3">
        <v>7440011312</v>
      </c>
      <c r="M82" s="5">
        <v>0</v>
      </c>
      <c r="N82" s="5"/>
      <c r="O82" s="5">
        <v>0</v>
      </c>
      <c r="Q82" s="3">
        <v>2560000</v>
      </c>
      <c r="S82" s="3">
        <v>2836</v>
      </c>
      <c r="U82" s="3">
        <v>7440011312</v>
      </c>
      <c r="W82" s="3">
        <v>7216962048</v>
      </c>
      <c r="Y82" s="9">
        <v>0.33124542528840378</v>
      </c>
    </row>
    <row r="83" spans="1:25" ht="21">
      <c r="A83" s="2" t="s">
        <v>89</v>
      </c>
      <c r="C83" s="5">
        <v>0</v>
      </c>
      <c r="D83" s="5"/>
      <c r="E83" s="5">
        <v>0</v>
      </c>
      <c r="F83" s="5"/>
      <c r="G83" s="5">
        <v>0</v>
      </c>
      <c r="I83" s="3">
        <v>267500</v>
      </c>
      <c r="K83" s="3">
        <v>7432941297</v>
      </c>
      <c r="M83" s="5">
        <v>0</v>
      </c>
      <c r="N83" s="5"/>
      <c r="O83" s="5">
        <v>0</v>
      </c>
      <c r="Q83" s="3">
        <v>267500</v>
      </c>
      <c r="S83" s="3">
        <v>28090</v>
      </c>
      <c r="U83" s="3">
        <v>7432941297</v>
      </c>
      <c r="W83" s="3">
        <v>7469366253.75</v>
      </c>
      <c r="Y83" s="9">
        <v>0.34283031903208233</v>
      </c>
    </row>
    <row r="84" spans="1:25" ht="21">
      <c r="A84" s="2" t="s">
        <v>90</v>
      </c>
      <c r="C84" s="5">
        <v>0</v>
      </c>
      <c r="D84" s="5"/>
      <c r="E84" s="5">
        <v>0</v>
      </c>
      <c r="F84" s="5"/>
      <c r="G84" s="5">
        <v>0</v>
      </c>
      <c r="I84" s="3">
        <v>52300</v>
      </c>
      <c r="K84" s="3">
        <v>7438148081</v>
      </c>
      <c r="M84" s="5">
        <v>0</v>
      </c>
      <c r="N84" s="5"/>
      <c r="O84" s="5">
        <v>0</v>
      </c>
      <c r="Q84" s="3">
        <v>52300</v>
      </c>
      <c r="S84" s="3">
        <v>141050</v>
      </c>
      <c r="U84" s="3">
        <v>7438148081</v>
      </c>
      <c r="W84" s="3">
        <v>7333022355.75</v>
      </c>
      <c r="Y84" s="9">
        <v>0.33657238221904268</v>
      </c>
    </row>
    <row r="85" spans="1:25" ht="21">
      <c r="A85" s="2" t="s">
        <v>91</v>
      </c>
      <c r="C85" s="5">
        <v>0</v>
      </c>
      <c r="D85" s="5"/>
      <c r="E85" s="5">
        <v>0</v>
      </c>
      <c r="F85" s="5"/>
      <c r="G85" s="5">
        <v>0</v>
      </c>
      <c r="I85" s="3">
        <v>675000</v>
      </c>
      <c r="K85" s="3">
        <v>7438073644</v>
      </c>
      <c r="M85" s="5">
        <v>0</v>
      </c>
      <c r="N85" s="5"/>
      <c r="O85" s="5">
        <v>0</v>
      </c>
      <c r="Q85" s="3">
        <v>675000</v>
      </c>
      <c r="S85" s="3">
        <v>11780</v>
      </c>
      <c r="U85" s="3">
        <v>7438073644</v>
      </c>
      <c r="W85" s="3">
        <v>7904188575</v>
      </c>
      <c r="Y85" s="9">
        <v>0.36278787233073961</v>
      </c>
    </row>
    <row r="86" spans="1:25" ht="21">
      <c r="A86" s="2" t="s">
        <v>92</v>
      </c>
      <c r="C86" s="5">
        <v>0</v>
      </c>
      <c r="D86" s="5"/>
      <c r="E86" s="5">
        <v>0</v>
      </c>
      <c r="F86" s="5"/>
      <c r="G86" s="5">
        <v>0</v>
      </c>
      <c r="I86" s="3">
        <v>84800</v>
      </c>
      <c r="K86" s="3">
        <v>7427022071</v>
      </c>
      <c r="M86" s="5">
        <v>0</v>
      </c>
      <c r="N86" s="5"/>
      <c r="O86" s="5">
        <v>0</v>
      </c>
      <c r="Q86" s="3">
        <v>84800</v>
      </c>
      <c r="S86" s="3">
        <v>84800</v>
      </c>
      <c r="U86" s="3">
        <v>7427022071</v>
      </c>
      <c r="W86" s="3">
        <v>7148253312</v>
      </c>
      <c r="Y86" s="9">
        <v>0.32809181933537596</v>
      </c>
    </row>
    <row r="87" spans="1:25" ht="21">
      <c r="A87" s="2" t="s">
        <v>93</v>
      </c>
      <c r="C87" s="5">
        <v>0</v>
      </c>
      <c r="D87" s="5"/>
      <c r="E87" s="5">
        <v>0</v>
      </c>
      <c r="F87" s="5"/>
      <c r="G87" s="5">
        <v>0</v>
      </c>
      <c r="I87" s="3">
        <v>875000</v>
      </c>
      <c r="K87" s="3">
        <v>7458028389</v>
      </c>
      <c r="M87" s="5">
        <v>0</v>
      </c>
      <c r="N87" s="5"/>
      <c r="O87" s="5">
        <v>0</v>
      </c>
      <c r="Q87" s="3">
        <v>875000</v>
      </c>
      <c r="S87" s="3">
        <v>8550</v>
      </c>
      <c r="U87" s="3">
        <v>7458028389</v>
      </c>
      <c r="W87" s="3">
        <v>7436736562.5</v>
      </c>
      <c r="Y87" s="9">
        <v>0.34133267557999697</v>
      </c>
    </row>
    <row r="88" spans="1:25" ht="21">
      <c r="A88" s="2" t="s">
        <v>94</v>
      </c>
      <c r="C88" s="5">
        <v>0</v>
      </c>
      <c r="D88" s="5"/>
      <c r="E88" s="5">
        <v>0</v>
      </c>
      <c r="F88" s="5"/>
      <c r="G88" s="5">
        <v>0</v>
      </c>
      <c r="I88" s="3">
        <v>300464</v>
      </c>
      <c r="K88" s="3">
        <v>2525412875</v>
      </c>
      <c r="M88" s="5">
        <v>0</v>
      </c>
      <c r="N88" s="5"/>
      <c r="O88" s="5">
        <v>0</v>
      </c>
      <c r="Q88" s="3">
        <v>300464</v>
      </c>
      <c r="S88" s="3">
        <v>8800</v>
      </c>
      <c r="U88" s="3">
        <v>2525412875</v>
      </c>
      <c r="W88" s="3">
        <v>2628350904.96</v>
      </c>
      <c r="Y88" s="9">
        <v>0.12063652372426002</v>
      </c>
    </row>
    <row r="89" spans="1:25" ht="21">
      <c r="A89" s="2" t="s">
        <v>95</v>
      </c>
      <c r="C89" s="5">
        <v>0</v>
      </c>
      <c r="D89" s="5"/>
      <c r="E89" s="5">
        <v>0</v>
      </c>
      <c r="F89" s="5"/>
      <c r="G89" s="5">
        <v>0</v>
      </c>
      <c r="I89" s="3">
        <v>960000</v>
      </c>
      <c r="K89" s="3">
        <v>20015356873</v>
      </c>
      <c r="M89" s="5">
        <v>0</v>
      </c>
      <c r="N89" s="5"/>
      <c r="O89" s="5">
        <v>0</v>
      </c>
      <c r="Q89" s="3">
        <v>960000</v>
      </c>
      <c r="S89" s="3">
        <v>21130</v>
      </c>
      <c r="U89" s="3">
        <v>20015356873</v>
      </c>
      <c r="W89" s="3">
        <v>20164105440</v>
      </c>
      <c r="Y89" s="9">
        <v>0.92549574704830373</v>
      </c>
    </row>
    <row r="90" spans="1:25" ht="21">
      <c r="A90" s="2" t="s">
        <v>96</v>
      </c>
      <c r="C90" s="5">
        <v>0</v>
      </c>
      <c r="D90" s="5"/>
      <c r="E90" s="5">
        <v>0</v>
      </c>
      <c r="F90" s="5"/>
      <c r="G90" s="5">
        <v>0</v>
      </c>
      <c r="I90" s="3">
        <v>15100000</v>
      </c>
      <c r="K90" s="3">
        <v>19901509344</v>
      </c>
      <c r="M90" s="5">
        <v>0</v>
      </c>
      <c r="N90" s="5"/>
      <c r="O90" s="5">
        <v>0</v>
      </c>
      <c r="Q90" s="3">
        <v>15100000</v>
      </c>
      <c r="S90" s="3">
        <v>1341</v>
      </c>
      <c r="U90" s="3">
        <v>19901509344</v>
      </c>
      <c r="W90" s="3">
        <v>20128617855</v>
      </c>
      <c r="Y90" s="9">
        <v>0.9238669314736061</v>
      </c>
    </row>
    <row r="91" spans="1:25" ht="19.5" thickBot="1">
      <c r="A91" s="1" t="s">
        <v>175</v>
      </c>
      <c r="E91" s="7">
        <f>SUM(E9:E90)</f>
        <v>1138394129342</v>
      </c>
      <c r="G91" s="7">
        <f>SUM(G9:G90)</f>
        <v>1176924066377.3428</v>
      </c>
      <c r="K91" s="6">
        <f>SUM(K9:K90)</f>
        <v>476910482573</v>
      </c>
      <c r="U91" s="7">
        <f>SUM(U9:U90)</f>
        <v>1612124265136</v>
      </c>
      <c r="W91" s="7">
        <f>SUM(W9:W90)</f>
        <v>1814618596369.6926</v>
      </c>
      <c r="Y91" s="10">
        <v>83.287691509656838</v>
      </c>
    </row>
    <row r="92" spans="1:25" ht="19.5" thickTop="1"/>
    <row r="94" spans="1:25">
      <c r="U94" s="3"/>
    </row>
    <row r="95" spans="1:25">
      <c r="K95" s="37"/>
      <c r="U95" s="3"/>
    </row>
    <row r="96" spans="1:25">
      <c r="K96" s="37"/>
      <c r="U96" s="3"/>
    </row>
    <row r="97" spans="11:21">
      <c r="K97" s="37"/>
      <c r="U97" s="3"/>
    </row>
    <row r="98" spans="11:21">
      <c r="K98" s="37"/>
      <c r="U98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rightToLeft="1" workbookViewId="0">
      <selection activeCell="E19" sqref="E19"/>
    </sheetView>
  </sheetViews>
  <sheetFormatPr defaultRowHeight="18.75"/>
  <cols>
    <col min="1" max="1" width="22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26.7109375" style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30">
      <c r="A3" s="63" t="s">
        <v>134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30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6" spans="1:11" ht="30">
      <c r="A6" s="62" t="s">
        <v>176</v>
      </c>
      <c r="B6" s="62" t="s">
        <v>176</v>
      </c>
      <c r="C6" s="62" t="s">
        <v>176</v>
      </c>
      <c r="E6" s="62" t="s">
        <v>136</v>
      </c>
      <c r="F6" s="62" t="s">
        <v>136</v>
      </c>
      <c r="G6" s="62" t="s">
        <v>136</v>
      </c>
      <c r="I6" s="62" t="s">
        <v>137</v>
      </c>
      <c r="J6" s="62" t="s">
        <v>137</v>
      </c>
      <c r="K6" s="62" t="s">
        <v>137</v>
      </c>
    </row>
    <row r="7" spans="1:11" ht="30">
      <c r="A7" s="62" t="s">
        <v>177</v>
      </c>
      <c r="C7" s="62" t="s">
        <v>119</v>
      </c>
      <c r="E7" s="62" t="s">
        <v>178</v>
      </c>
      <c r="G7" s="69" t="s">
        <v>179</v>
      </c>
      <c r="I7" s="62" t="s">
        <v>178</v>
      </c>
      <c r="K7" s="69" t="s">
        <v>179</v>
      </c>
    </row>
    <row r="8" spans="1:11" ht="21">
      <c r="A8" s="2" t="s">
        <v>125</v>
      </c>
      <c r="C8" s="1" t="s">
        <v>129</v>
      </c>
      <c r="E8" s="46">
        <v>82755300</v>
      </c>
      <c r="G8" s="47">
        <v>0</v>
      </c>
      <c r="I8" s="46">
        <v>119423902</v>
      </c>
      <c r="K8" s="47">
        <v>0</v>
      </c>
    </row>
    <row r="10" spans="1:11">
      <c r="E10" s="3"/>
      <c r="I10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rightToLeft="1" workbookViewId="0">
      <selection activeCell="E15" sqref="E15"/>
    </sheetView>
  </sheetViews>
  <sheetFormatPr defaultRowHeight="18.75"/>
  <cols>
    <col min="1" max="1" width="35.7109375" style="1" bestFit="1" customWidth="1"/>
    <col min="2" max="2" width="1" style="1" customWidth="1"/>
    <col min="3" max="3" width="14.28515625" style="1" customWidth="1"/>
    <col min="4" max="4" width="1" style="1" customWidth="1"/>
    <col min="5" max="5" width="23.57031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63" t="s">
        <v>0</v>
      </c>
      <c r="B2" s="63"/>
      <c r="C2" s="63"/>
      <c r="D2" s="63"/>
      <c r="E2" s="63"/>
    </row>
    <row r="3" spans="1:5" ht="30">
      <c r="A3" s="63" t="s">
        <v>134</v>
      </c>
      <c r="B3" s="63"/>
      <c r="C3" s="63"/>
      <c r="D3" s="63"/>
      <c r="E3" s="63"/>
    </row>
    <row r="4" spans="1:5" ht="30">
      <c r="A4" s="63" t="s">
        <v>2</v>
      </c>
      <c r="B4" s="63"/>
      <c r="C4" s="63"/>
      <c r="D4" s="63"/>
      <c r="E4" s="63"/>
    </row>
    <row r="6" spans="1:5" ht="30">
      <c r="A6" s="61" t="s">
        <v>180</v>
      </c>
      <c r="C6" s="62" t="s">
        <v>136</v>
      </c>
      <c r="E6" s="62" t="s">
        <v>6</v>
      </c>
    </row>
    <row r="7" spans="1:5" ht="30">
      <c r="A7" s="62" t="s">
        <v>180</v>
      </c>
      <c r="C7" s="62" t="s">
        <v>122</v>
      </c>
      <c r="E7" s="62" t="s">
        <v>122</v>
      </c>
    </row>
    <row r="8" spans="1:5" ht="21">
      <c r="A8" s="48" t="s">
        <v>181</v>
      </c>
      <c r="C8" s="46">
        <v>-75770187</v>
      </c>
      <c r="E8" s="46">
        <v>64530493</v>
      </c>
    </row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rightToLeft="1" workbookViewId="0">
      <selection activeCell="N16" sqref="N16"/>
    </sheetView>
  </sheetViews>
  <sheetFormatPr defaultRowHeight="18.75"/>
  <cols>
    <col min="1" max="1" width="28.7109375" style="1" customWidth="1"/>
    <col min="2" max="2" width="1" style="1" customWidth="1"/>
    <col min="3" max="3" width="29.5703125" style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63" t="s">
        <v>0</v>
      </c>
      <c r="B2" s="63"/>
      <c r="C2" s="63"/>
      <c r="D2" s="63"/>
      <c r="E2" s="63"/>
      <c r="F2" s="63"/>
      <c r="G2" s="63"/>
    </row>
    <row r="3" spans="1:7" ht="30">
      <c r="A3" s="63" t="s">
        <v>134</v>
      </c>
      <c r="B3" s="63"/>
      <c r="C3" s="63"/>
      <c r="D3" s="63"/>
      <c r="E3" s="63"/>
      <c r="F3" s="63"/>
      <c r="G3" s="63"/>
    </row>
    <row r="4" spans="1:7" ht="30">
      <c r="A4" s="63" t="s">
        <v>2</v>
      </c>
      <c r="B4" s="63"/>
      <c r="C4" s="63"/>
      <c r="D4" s="63"/>
      <c r="E4" s="63"/>
      <c r="F4" s="63"/>
      <c r="G4" s="63"/>
    </row>
    <row r="6" spans="1:7" ht="30">
      <c r="A6" s="62" t="s">
        <v>138</v>
      </c>
      <c r="C6" s="62" t="s">
        <v>122</v>
      </c>
      <c r="E6" s="62" t="s">
        <v>173</v>
      </c>
      <c r="G6" s="62" t="s">
        <v>13</v>
      </c>
    </row>
    <row r="7" spans="1:7" ht="21">
      <c r="A7" s="2" t="s">
        <v>182</v>
      </c>
      <c r="C7" s="3">
        <f>'سرمایه‌گذاری در سهام'!S100</f>
        <v>-101267553717</v>
      </c>
      <c r="E7" s="56">
        <v>117</v>
      </c>
      <c r="G7" s="9">
        <v>-4.6479964389171107</v>
      </c>
    </row>
    <row r="8" spans="1:7" ht="21">
      <c r="A8" s="2" t="s">
        <v>183</v>
      </c>
      <c r="C8" s="3">
        <f>'سرمایه‌گذاری در اوراق بهادار'!Q11</f>
        <v>14208575381</v>
      </c>
      <c r="E8" s="56">
        <v>-16.43537567201686</v>
      </c>
      <c r="G8" s="9">
        <v>0.652147754625644</v>
      </c>
    </row>
    <row r="9" spans="1:7" ht="21">
      <c r="A9" s="2" t="s">
        <v>184</v>
      </c>
      <c r="C9" s="3">
        <f>'درآمد سپرده بانکی'!I8</f>
        <v>119423902</v>
      </c>
      <c r="E9" s="56">
        <v>-0.13814028788648236</v>
      </c>
      <c r="G9" s="9">
        <v>5.4813397859773049E-3</v>
      </c>
    </row>
    <row r="10" spans="1:7" ht="19.5" thickBot="1">
      <c r="A10" s="25" t="s">
        <v>175</v>
      </c>
      <c r="C10" s="7">
        <f>SUM(C7:C9)</f>
        <v>-86939554434</v>
      </c>
      <c r="E10" s="57">
        <f>SUM(E7:E9)</f>
        <v>100.42648404009665</v>
      </c>
      <c r="G10" s="10">
        <f>SUM(G7:G9)</f>
        <v>-3.9903673445054895</v>
      </c>
    </row>
    <row r="11" spans="1:7" ht="19.5" thickTop="1">
      <c r="E11" s="3"/>
      <c r="G11" s="3"/>
    </row>
    <row r="12" spans="1:7">
      <c r="C12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23"/>
  <sheetViews>
    <sheetView rightToLeft="1" workbookViewId="0">
      <selection activeCell="I21" sqref="I21"/>
    </sheetView>
  </sheetViews>
  <sheetFormatPr defaultRowHeight="18.75"/>
  <cols>
    <col min="1" max="1" width="34.42578125" style="15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5.8554687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21.85546875" style="1" customWidth="1"/>
    <col min="38" max="38" width="1" style="1" customWidth="1"/>
    <col min="39" max="39" width="9.140625" style="1" customWidth="1"/>
    <col min="40" max="40" width="17.7109375" style="1" bestFit="1" customWidth="1"/>
    <col min="41" max="16384" width="9.140625" style="1"/>
  </cols>
  <sheetData>
    <row r="2" spans="1:40" ht="30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</row>
    <row r="3" spans="1:40" ht="30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</row>
    <row r="4" spans="1:40" ht="30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</row>
    <row r="6" spans="1:40" ht="30">
      <c r="A6" s="62" t="s">
        <v>98</v>
      </c>
      <c r="B6" s="62" t="s">
        <v>98</v>
      </c>
      <c r="C6" s="62" t="s">
        <v>98</v>
      </c>
      <c r="D6" s="62" t="s">
        <v>98</v>
      </c>
      <c r="E6" s="62" t="s">
        <v>98</v>
      </c>
      <c r="F6" s="62" t="s">
        <v>98</v>
      </c>
      <c r="G6" s="62" t="s">
        <v>98</v>
      </c>
      <c r="H6" s="62" t="s">
        <v>98</v>
      </c>
      <c r="I6" s="62" t="s">
        <v>98</v>
      </c>
      <c r="J6" s="62" t="s">
        <v>98</v>
      </c>
      <c r="K6" s="62" t="s">
        <v>98</v>
      </c>
      <c r="L6" s="62" t="s">
        <v>98</v>
      </c>
      <c r="M6" s="62" t="s">
        <v>98</v>
      </c>
      <c r="O6" s="62" t="s">
        <v>4</v>
      </c>
      <c r="P6" s="62" t="s">
        <v>4</v>
      </c>
      <c r="Q6" s="62" t="s">
        <v>4</v>
      </c>
      <c r="R6" s="62" t="s">
        <v>4</v>
      </c>
      <c r="S6" s="62" t="s">
        <v>4</v>
      </c>
      <c r="U6" s="62" t="s">
        <v>5</v>
      </c>
      <c r="V6" s="62" t="s">
        <v>5</v>
      </c>
      <c r="W6" s="62" t="s">
        <v>5</v>
      </c>
      <c r="X6" s="62" t="s">
        <v>5</v>
      </c>
      <c r="Y6" s="62" t="s">
        <v>5</v>
      </c>
      <c r="Z6" s="62" t="s">
        <v>5</v>
      </c>
      <c r="AA6" s="62" t="s">
        <v>5</v>
      </c>
      <c r="AC6" s="62" t="s">
        <v>6</v>
      </c>
      <c r="AD6" s="62" t="s">
        <v>6</v>
      </c>
      <c r="AE6" s="62" t="s">
        <v>6</v>
      </c>
      <c r="AF6" s="62" t="s">
        <v>6</v>
      </c>
      <c r="AG6" s="62" t="s">
        <v>6</v>
      </c>
      <c r="AH6" s="62" t="s">
        <v>6</v>
      </c>
      <c r="AI6" s="62" t="s">
        <v>6</v>
      </c>
      <c r="AJ6" s="62" t="s">
        <v>6</v>
      </c>
      <c r="AK6" s="62" t="s">
        <v>6</v>
      </c>
    </row>
    <row r="7" spans="1:40" ht="30">
      <c r="A7" s="66" t="s">
        <v>99</v>
      </c>
      <c r="C7" s="61" t="s">
        <v>100</v>
      </c>
      <c r="E7" s="61" t="s">
        <v>101</v>
      </c>
      <c r="G7" s="61" t="s">
        <v>102</v>
      </c>
      <c r="I7" s="61" t="s">
        <v>103</v>
      </c>
      <c r="K7" s="61" t="s">
        <v>104</v>
      </c>
      <c r="M7" s="61" t="s">
        <v>97</v>
      </c>
      <c r="O7" s="61" t="s">
        <v>7</v>
      </c>
      <c r="Q7" s="61" t="s">
        <v>8</v>
      </c>
      <c r="S7" s="61" t="s">
        <v>9</v>
      </c>
      <c r="U7" s="62" t="s">
        <v>10</v>
      </c>
      <c r="V7" s="62" t="s">
        <v>10</v>
      </c>
      <c r="W7" s="62" t="s">
        <v>10</v>
      </c>
      <c r="Y7" s="62" t="s">
        <v>11</v>
      </c>
      <c r="Z7" s="62" t="s">
        <v>11</v>
      </c>
      <c r="AA7" s="62" t="s">
        <v>11</v>
      </c>
      <c r="AC7" s="61" t="s">
        <v>7</v>
      </c>
      <c r="AE7" s="61" t="s">
        <v>105</v>
      </c>
      <c r="AG7" s="61" t="s">
        <v>8</v>
      </c>
      <c r="AI7" s="61" t="s">
        <v>9</v>
      </c>
      <c r="AK7" s="68" t="s">
        <v>13</v>
      </c>
      <c r="AN7" s="3">
        <v>2178735613244</v>
      </c>
    </row>
    <row r="8" spans="1:40" ht="30">
      <c r="A8" s="67" t="s">
        <v>99</v>
      </c>
      <c r="C8" s="62" t="s">
        <v>100</v>
      </c>
      <c r="E8" s="62" t="s">
        <v>101</v>
      </c>
      <c r="G8" s="62" t="s">
        <v>102</v>
      </c>
      <c r="I8" s="62" t="s">
        <v>103</v>
      </c>
      <c r="K8" s="62" t="s">
        <v>104</v>
      </c>
      <c r="M8" s="62" t="s">
        <v>97</v>
      </c>
      <c r="O8" s="62" t="s">
        <v>7</v>
      </c>
      <c r="Q8" s="62" t="s">
        <v>8</v>
      </c>
      <c r="S8" s="62" t="s">
        <v>9</v>
      </c>
      <c r="U8" s="62" t="s">
        <v>7</v>
      </c>
      <c r="W8" s="62" t="s">
        <v>8</v>
      </c>
      <c r="Y8" s="62" t="s">
        <v>7</v>
      </c>
      <c r="AA8" s="62" t="s">
        <v>14</v>
      </c>
      <c r="AB8" s="11"/>
      <c r="AC8" s="62" t="s">
        <v>7</v>
      </c>
      <c r="AE8" s="62" t="s">
        <v>105</v>
      </c>
      <c r="AG8" s="62" t="s">
        <v>8</v>
      </c>
      <c r="AI8" s="62" t="s">
        <v>9</v>
      </c>
      <c r="AK8" s="65" t="s">
        <v>13</v>
      </c>
    </row>
    <row r="9" spans="1:40" ht="21">
      <c r="A9" s="13" t="s">
        <v>106</v>
      </c>
      <c r="C9" s="1" t="s">
        <v>107</v>
      </c>
      <c r="E9" s="1" t="s">
        <v>107</v>
      </c>
      <c r="G9" s="1" t="s">
        <v>108</v>
      </c>
      <c r="I9" s="1" t="s">
        <v>109</v>
      </c>
      <c r="K9" s="5">
        <v>0</v>
      </c>
      <c r="L9" s="5"/>
      <c r="M9" s="5">
        <v>0</v>
      </c>
      <c r="O9" s="3">
        <v>1700</v>
      </c>
      <c r="Q9" s="3">
        <v>1152808908</v>
      </c>
      <c r="S9" s="3">
        <v>1324484893</v>
      </c>
      <c r="U9" s="5">
        <v>0</v>
      </c>
      <c r="V9" s="5"/>
      <c r="W9" s="5">
        <v>0</v>
      </c>
      <c r="Y9" s="5">
        <v>0</v>
      </c>
      <c r="Z9" s="5"/>
      <c r="AA9" s="5">
        <v>0</v>
      </c>
      <c r="AC9" s="3">
        <v>1700</v>
      </c>
      <c r="AE9" s="3">
        <v>794030</v>
      </c>
      <c r="AG9" s="3">
        <v>1152808908</v>
      </c>
      <c r="AI9" s="3">
        <v>1349606339</v>
      </c>
      <c r="AK9" s="9">
        <v>6.1944475079769835E-2</v>
      </c>
    </row>
    <row r="10" spans="1:40" ht="21">
      <c r="A10" s="13" t="s">
        <v>110</v>
      </c>
      <c r="C10" s="1" t="s">
        <v>107</v>
      </c>
      <c r="E10" s="1" t="s">
        <v>107</v>
      </c>
      <c r="G10" s="1" t="s">
        <v>111</v>
      </c>
      <c r="I10" s="1" t="s">
        <v>112</v>
      </c>
      <c r="K10" s="3">
        <v>18.5</v>
      </c>
      <c r="M10" s="3">
        <v>18.5</v>
      </c>
      <c r="O10" s="3">
        <v>120000</v>
      </c>
      <c r="Q10" s="3">
        <v>120014070000</v>
      </c>
      <c r="S10" s="3">
        <v>121178032500</v>
      </c>
      <c r="U10" s="5">
        <v>0</v>
      </c>
      <c r="V10" s="5"/>
      <c r="W10" s="5">
        <v>0</v>
      </c>
      <c r="Y10" s="3">
        <v>80000</v>
      </c>
      <c r="AA10" s="3">
        <v>79985500000</v>
      </c>
      <c r="AC10" s="3">
        <v>40000</v>
      </c>
      <c r="AE10" s="3">
        <v>1000000</v>
      </c>
      <c r="AG10" s="3">
        <v>40004690000</v>
      </c>
      <c r="AI10" s="3">
        <v>39992750000</v>
      </c>
      <c r="AK10" s="9">
        <v>1.8355944501431871</v>
      </c>
    </row>
    <row r="11" spans="1:40" ht="21">
      <c r="A11" s="13" t="s">
        <v>113</v>
      </c>
      <c r="C11" s="1" t="s">
        <v>107</v>
      </c>
      <c r="E11" s="1" t="s">
        <v>107</v>
      </c>
      <c r="G11" s="1" t="s">
        <v>114</v>
      </c>
      <c r="I11" s="1" t="s">
        <v>115</v>
      </c>
      <c r="K11" s="3">
        <v>18</v>
      </c>
      <c r="M11" s="3">
        <v>18</v>
      </c>
      <c r="O11" s="3">
        <v>150000</v>
      </c>
      <c r="Q11" s="3">
        <v>150017187500</v>
      </c>
      <c r="S11" s="3">
        <v>149972812500</v>
      </c>
      <c r="U11" s="5">
        <v>0</v>
      </c>
      <c r="V11" s="5"/>
      <c r="W11" s="5">
        <v>0</v>
      </c>
      <c r="Y11" s="5">
        <v>0</v>
      </c>
      <c r="Z11" s="5"/>
      <c r="AA11" s="5">
        <v>0</v>
      </c>
      <c r="AC11" s="3">
        <v>150000</v>
      </c>
      <c r="AE11" s="3">
        <v>1000000</v>
      </c>
      <c r="AG11" s="3">
        <v>150017187500</v>
      </c>
      <c r="AI11" s="3">
        <v>149972812500</v>
      </c>
      <c r="AK11" s="9">
        <v>6.8834791880369517</v>
      </c>
    </row>
    <row r="12" spans="1:40" ht="19.5" thickBot="1">
      <c r="A12" s="14" t="s">
        <v>175</v>
      </c>
      <c r="Q12" s="7">
        <f>SUM(Q9:Q11)</f>
        <v>271184066408</v>
      </c>
      <c r="S12" s="7">
        <f>SUM(S9:S11)</f>
        <v>272475329893</v>
      </c>
      <c r="AA12" s="7">
        <f>SUM(AA9:AA11)</f>
        <v>79985500000</v>
      </c>
      <c r="AE12" s="7">
        <f>SUM(AE9:AE11)</f>
        <v>2794030</v>
      </c>
      <c r="AG12" s="7">
        <f>SUM(AG9:AG11)</f>
        <v>191174686408</v>
      </c>
      <c r="AI12" s="7">
        <f>SUM(AI9:AI11)</f>
        <v>191315168839</v>
      </c>
      <c r="AK12" s="10">
        <f>SUM(AK9:AK11)</f>
        <v>8.7810181132599077</v>
      </c>
    </row>
    <row r="13" spans="1:40" ht="19.5" thickTop="1"/>
    <row r="14" spans="1:40">
      <c r="AI14" s="3"/>
    </row>
    <row r="19" spans="19:27">
      <c r="AA19" s="3"/>
    </row>
    <row r="20" spans="19:27">
      <c r="AA20" s="3"/>
    </row>
    <row r="21" spans="19:27">
      <c r="AA21" s="3"/>
    </row>
    <row r="22" spans="19:27">
      <c r="AA22" s="3"/>
    </row>
    <row r="23" spans="19:27">
      <c r="S23" s="9"/>
      <c r="AA23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workbookViewId="0">
      <selection activeCell="L9" sqref="L9"/>
    </sheetView>
  </sheetViews>
  <sheetFormatPr defaultRowHeight="18.75"/>
  <cols>
    <col min="1" max="1" width="23.71093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22" width="13.42578125" style="1" bestFit="1" customWidth="1"/>
    <col min="23" max="16384" width="9.140625" style="1"/>
  </cols>
  <sheetData>
    <row r="2" spans="1:19" ht="30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30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30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6" spans="1:19" ht="30">
      <c r="A6" s="61" t="s">
        <v>117</v>
      </c>
      <c r="C6" s="62" t="s">
        <v>118</v>
      </c>
      <c r="D6" s="62" t="s">
        <v>118</v>
      </c>
      <c r="E6" s="62" t="s">
        <v>118</v>
      </c>
      <c r="F6" s="62" t="s">
        <v>118</v>
      </c>
      <c r="G6" s="62" t="s">
        <v>118</v>
      </c>
      <c r="H6" s="62" t="s">
        <v>118</v>
      </c>
      <c r="I6" s="62" t="s">
        <v>118</v>
      </c>
      <c r="K6" s="62" t="s">
        <v>4</v>
      </c>
      <c r="M6" s="62" t="s">
        <v>5</v>
      </c>
      <c r="N6" s="62" t="s">
        <v>5</v>
      </c>
      <c r="O6" s="62" t="s">
        <v>5</v>
      </c>
      <c r="Q6" s="62" t="s">
        <v>6</v>
      </c>
      <c r="R6" s="62" t="s">
        <v>6</v>
      </c>
      <c r="S6" s="62" t="s">
        <v>6</v>
      </c>
    </row>
    <row r="7" spans="1:19" ht="30">
      <c r="A7" s="62" t="s">
        <v>117</v>
      </c>
      <c r="C7" s="62" t="s">
        <v>119</v>
      </c>
      <c r="E7" s="62" t="s">
        <v>120</v>
      </c>
      <c r="G7" s="62" t="s">
        <v>121</v>
      </c>
      <c r="I7" s="62" t="s">
        <v>104</v>
      </c>
      <c r="K7" s="62" t="s">
        <v>122</v>
      </c>
      <c r="M7" s="62" t="s">
        <v>123</v>
      </c>
      <c r="O7" s="62" t="s">
        <v>124</v>
      </c>
      <c r="Q7" s="62" t="s">
        <v>122</v>
      </c>
      <c r="S7" s="62" t="s">
        <v>116</v>
      </c>
    </row>
    <row r="8" spans="1:19" ht="21">
      <c r="A8" s="2" t="s">
        <v>125</v>
      </c>
      <c r="C8" s="1" t="s">
        <v>126</v>
      </c>
      <c r="E8" s="1" t="s">
        <v>127</v>
      </c>
      <c r="G8" s="1" t="s">
        <v>128</v>
      </c>
      <c r="I8" s="5">
        <v>0</v>
      </c>
      <c r="K8" s="3">
        <v>20000000</v>
      </c>
      <c r="M8" s="5">
        <v>0</v>
      </c>
      <c r="N8" s="5"/>
      <c r="O8" s="5">
        <v>0</v>
      </c>
      <c r="Q8" s="3">
        <v>20000000</v>
      </c>
      <c r="S8" s="16">
        <v>9.1796360597517666E-4</v>
      </c>
    </row>
    <row r="9" spans="1:19" ht="21">
      <c r="A9" s="2" t="s">
        <v>125</v>
      </c>
      <c r="C9" s="1" t="s">
        <v>129</v>
      </c>
      <c r="E9" s="1" t="s">
        <v>130</v>
      </c>
      <c r="G9" s="1" t="s">
        <v>128</v>
      </c>
      <c r="I9" s="5">
        <v>0</v>
      </c>
      <c r="K9" s="3">
        <v>76833956016</v>
      </c>
      <c r="M9" s="3">
        <v>98591192096</v>
      </c>
      <c r="O9" s="3">
        <v>140229842782</v>
      </c>
      <c r="Q9" s="3">
        <v>35195305330</v>
      </c>
      <c r="S9" s="16">
        <v>1.6154004697062079</v>
      </c>
    </row>
    <row r="10" spans="1:19" ht="21">
      <c r="A10" s="2" t="s">
        <v>131</v>
      </c>
      <c r="C10" s="1" t="s">
        <v>132</v>
      </c>
      <c r="E10" s="1" t="s">
        <v>130</v>
      </c>
      <c r="G10" s="1" t="s">
        <v>133</v>
      </c>
      <c r="I10" s="5">
        <v>0</v>
      </c>
      <c r="K10" s="5">
        <v>0</v>
      </c>
      <c r="M10" s="3">
        <v>505784500000</v>
      </c>
      <c r="O10" s="3">
        <v>394605655002</v>
      </c>
      <c r="Q10" s="3">
        <v>111178844998</v>
      </c>
      <c r="S10" s="16">
        <v>5.1029066731259656</v>
      </c>
    </row>
    <row r="11" spans="1:19" ht="19.5" thickBot="1">
      <c r="A11" s="12" t="s">
        <v>175</v>
      </c>
      <c r="K11" s="7">
        <f>SUM(K8:K10)</f>
        <v>76853956016</v>
      </c>
      <c r="M11" s="7">
        <f>SUM(M8:M10)</f>
        <v>604375692096</v>
      </c>
      <c r="O11" s="7">
        <f>SUM(O8:O10)</f>
        <v>534835497784</v>
      </c>
      <c r="Q11" s="7">
        <f>SUM(Q8:Q10)</f>
        <v>146394150328</v>
      </c>
      <c r="S11" s="17">
        <v>6.7192251064381487</v>
      </c>
    </row>
    <row r="12" spans="1:19" ht="19.5" thickTop="1"/>
    <row r="13" spans="1:19">
      <c r="Q13" s="3"/>
    </row>
    <row r="15" spans="1:19">
      <c r="Q15" s="3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workbookViewId="0">
      <selection activeCell="A14" sqref="A14"/>
    </sheetView>
  </sheetViews>
  <sheetFormatPr defaultRowHeight="18.75"/>
  <cols>
    <col min="1" max="1" width="38.140625" style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9.28515625" style="1" customWidth="1"/>
    <col min="12" max="12" width="1" style="1" customWidth="1"/>
    <col min="13" max="13" width="16.1406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9.28515625" style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30">
      <c r="A3" s="63" t="s">
        <v>134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30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6" spans="1:19" ht="30">
      <c r="A6" s="62" t="s">
        <v>135</v>
      </c>
      <c r="B6" s="62" t="s">
        <v>135</v>
      </c>
      <c r="C6" s="62" t="s">
        <v>135</v>
      </c>
      <c r="D6" s="62" t="s">
        <v>135</v>
      </c>
      <c r="E6" s="62" t="s">
        <v>135</v>
      </c>
      <c r="F6" s="62" t="s">
        <v>135</v>
      </c>
      <c r="G6" s="62" t="s">
        <v>135</v>
      </c>
      <c r="I6" s="62" t="s">
        <v>136</v>
      </c>
      <c r="J6" s="62" t="s">
        <v>136</v>
      </c>
      <c r="K6" s="62" t="s">
        <v>136</v>
      </c>
      <c r="L6" s="62" t="s">
        <v>136</v>
      </c>
      <c r="M6" s="62" t="s">
        <v>136</v>
      </c>
      <c r="O6" s="62" t="s">
        <v>137</v>
      </c>
      <c r="P6" s="62" t="s">
        <v>137</v>
      </c>
      <c r="Q6" s="62" t="s">
        <v>137</v>
      </c>
      <c r="R6" s="62" t="s">
        <v>137</v>
      </c>
      <c r="S6" s="62" t="s">
        <v>137</v>
      </c>
    </row>
    <row r="7" spans="1:19" ht="30">
      <c r="A7" s="62" t="s">
        <v>138</v>
      </c>
      <c r="C7" s="62" t="s">
        <v>139</v>
      </c>
      <c r="E7" s="62" t="s">
        <v>103</v>
      </c>
      <c r="G7" s="62" t="s">
        <v>104</v>
      </c>
      <c r="I7" s="62" t="s">
        <v>140</v>
      </c>
      <c r="K7" s="65" t="s">
        <v>141</v>
      </c>
      <c r="M7" s="62" t="s">
        <v>142</v>
      </c>
      <c r="O7" s="62" t="s">
        <v>140</v>
      </c>
      <c r="Q7" s="65" t="s">
        <v>141</v>
      </c>
      <c r="S7" s="62" t="s">
        <v>142</v>
      </c>
    </row>
    <row r="8" spans="1:19" ht="21">
      <c r="A8" s="2" t="s">
        <v>110</v>
      </c>
      <c r="C8" s="1" t="s">
        <v>143</v>
      </c>
      <c r="E8" s="1" t="s">
        <v>112</v>
      </c>
      <c r="G8" s="3">
        <v>18.5</v>
      </c>
      <c r="I8" s="3">
        <v>1064330585</v>
      </c>
      <c r="K8" s="5">
        <v>0</v>
      </c>
      <c r="M8" s="3">
        <v>1064330585</v>
      </c>
      <c r="O8" s="3">
        <f>7138016253+1457971750</f>
        <v>8595988003</v>
      </c>
      <c r="Q8" s="5">
        <v>0</v>
      </c>
      <c r="S8" s="3">
        <f>O8</f>
        <v>8595988003</v>
      </c>
    </row>
    <row r="9" spans="1:19" ht="21">
      <c r="A9" s="2" t="s">
        <v>113</v>
      </c>
      <c r="C9" s="1" t="s">
        <v>143</v>
      </c>
      <c r="E9" s="1" t="s">
        <v>115</v>
      </c>
      <c r="G9" s="3">
        <v>18</v>
      </c>
      <c r="I9" s="3">
        <v>2262700923</v>
      </c>
      <c r="K9" s="5">
        <v>0</v>
      </c>
      <c r="M9" s="3">
        <v>2262700923</v>
      </c>
      <c r="O9" s="3">
        <v>5559878106</v>
      </c>
      <c r="Q9" s="5">
        <v>0</v>
      </c>
      <c r="S9" s="3">
        <v>5559878106</v>
      </c>
    </row>
    <row r="10" spans="1:19" ht="19.5" thickBot="1">
      <c r="A10" s="12" t="s">
        <v>175</v>
      </c>
      <c r="I10" s="7">
        <f>SUM(I8:I9)</f>
        <v>3327031508</v>
      </c>
      <c r="M10" s="7">
        <f>SUM(M8:M9)</f>
        <v>3327031508</v>
      </c>
      <c r="O10" s="7">
        <f>SUM(O8:O9)</f>
        <v>14155866109</v>
      </c>
      <c r="S10" s="7">
        <f>SUM(S8:S9)</f>
        <v>14155866109</v>
      </c>
    </row>
    <row r="11" spans="1:19" ht="19.5" thickTop="1"/>
    <row r="12" spans="1:19" ht="30">
      <c r="A12" s="62" t="s">
        <v>135</v>
      </c>
      <c r="B12" s="62" t="s">
        <v>135</v>
      </c>
      <c r="C12" s="62" t="s">
        <v>135</v>
      </c>
      <c r="D12" s="62" t="s">
        <v>135</v>
      </c>
      <c r="E12" s="62" t="s">
        <v>135</v>
      </c>
      <c r="F12" s="62" t="s">
        <v>135</v>
      </c>
      <c r="G12" s="62" t="s">
        <v>135</v>
      </c>
      <c r="I12" s="62" t="s">
        <v>136</v>
      </c>
      <c r="J12" s="62" t="s">
        <v>136</v>
      </c>
      <c r="K12" s="62" t="s">
        <v>136</v>
      </c>
      <c r="L12" s="62" t="s">
        <v>136</v>
      </c>
      <c r="M12" s="62" t="s">
        <v>136</v>
      </c>
      <c r="O12" s="62" t="s">
        <v>137</v>
      </c>
      <c r="P12" s="62" t="s">
        <v>137</v>
      </c>
      <c r="Q12" s="62" t="s">
        <v>137</v>
      </c>
      <c r="R12" s="62" t="s">
        <v>137</v>
      </c>
      <c r="S12" s="62" t="s">
        <v>137</v>
      </c>
    </row>
    <row r="13" spans="1:19" ht="48">
      <c r="A13" s="4" t="s">
        <v>138</v>
      </c>
      <c r="C13" s="4" t="s">
        <v>139</v>
      </c>
      <c r="E13" s="4" t="s">
        <v>103</v>
      </c>
      <c r="G13" s="4" t="s">
        <v>104</v>
      </c>
      <c r="I13" s="4" t="s">
        <v>140</v>
      </c>
      <c r="K13" s="8" t="s">
        <v>141</v>
      </c>
      <c r="M13" s="4" t="s">
        <v>142</v>
      </c>
      <c r="O13" s="4" t="s">
        <v>140</v>
      </c>
      <c r="Q13" s="8" t="s">
        <v>141</v>
      </c>
      <c r="S13" s="4" t="s">
        <v>142</v>
      </c>
    </row>
    <row r="14" spans="1:19" ht="21.75" thickBot="1">
      <c r="A14" s="48" t="s">
        <v>125</v>
      </c>
      <c r="C14" s="3"/>
      <c r="E14" s="1" t="s">
        <v>143</v>
      </c>
      <c r="G14" s="5">
        <v>0</v>
      </c>
      <c r="I14" s="7">
        <v>82755300</v>
      </c>
      <c r="K14" s="5">
        <v>0</v>
      </c>
      <c r="M14" s="7">
        <v>82755300</v>
      </c>
      <c r="O14" s="7">
        <v>119423902</v>
      </c>
      <c r="Q14" s="5">
        <v>0</v>
      </c>
      <c r="S14" s="7">
        <v>119423902</v>
      </c>
    </row>
    <row r="15" spans="1:19" ht="19.5" thickTop="1"/>
  </sheetData>
  <mergeCells count="19">
    <mergeCell ref="M7"/>
    <mergeCell ref="I6:M6"/>
    <mergeCell ref="O7"/>
    <mergeCell ref="A4:S4"/>
    <mergeCell ref="A3:S3"/>
    <mergeCell ref="A2:S2"/>
    <mergeCell ref="A12:G12"/>
    <mergeCell ref="I12:M12"/>
    <mergeCell ref="O12:S12"/>
    <mergeCell ref="A7"/>
    <mergeCell ref="C7"/>
    <mergeCell ref="E7"/>
    <mergeCell ref="G7"/>
    <mergeCell ref="A6:G6"/>
    <mergeCell ref="Q7"/>
    <mergeCell ref="S7"/>
    <mergeCell ref="O6:S6"/>
    <mergeCell ref="I7"/>
    <mergeCell ref="K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rightToLeft="1" workbookViewId="0">
      <selection activeCell="O28" sqref="O28"/>
    </sheetView>
  </sheetViews>
  <sheetFormatPr defaultRowHeight="18.75"/>
  <cols>
    <col min="1" max="1" width="30.140625" style="15" customWidth="1"/>
    <col min="2" max="2" width="1" style="1" customWidth="1"/>
    <col min="3" max="3" width="15.42578125" style="1" bestFit="1" customWidth="1"/>
    <col min="4" max="4" width="1" style="1" customWidth="1"/>
    <col min="5" max="5" width="28.140625" style="1" customWidth="1"/>
    <col min="6" max="6" width="1" style="1" customWidth="1"/>
    <col min="7" max="7" width="16.28515625" style="1" customWidth="1"/>
    <col min="8" max="8" width="1" style="1" customWidth="1"/>
    <col min="9" max="9" width="14.42578125" style="1" customWidth="1"/>
    <col min="10" max="10" width="1" style="1" customWidth="1"/>
    <col min="11" max="11" width="7" style="1" customWidth="1"/>
    <col min="12" max="12" width="1" style="1" customWidth="1"/>
    <col min="13" max="13" width="16.8554687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30">
      <c r="A3" s="63" t="s">
        <v>134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30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6" spans="1:19" ht="30">
      <c r="A6" s="66" t="s">
        <v>3</v>
      </c>
      <c r="C6" s="62" t="s">
        <v>144</v>
      </c>
      <c r="D6" s="62" t="s">
        <v>144</v>
      </c>
      <c r="E6" s="62" t="s">
        <v>144</v>
      </c>
      <c r="F6" s="62" t="s">
        <v>144</v>
      </c>
      <c r="G6" s="62" t="s">
        <v>144</v>
      </c>
      <c r="I6" s="62" t="s">
        <v>136</v>
      </c>
      <c r="J6" s="62" t="s">
        <v>136</v>
      </c>
      <c r="K6" s="62" t="s">
        <v>136</v>
      </c>
      <c r="L6" s="62" t="s">
        <v>136</v>
      </c>
      <c r="M6" s="62" t="s">
        <v>136</v>
      </c>
      <c r="O6" s="62" t="s">
        <v>137</v>
      </c>
      <c r="P6" s="62" t="s">
        <v>137</v>
      </c>
      <c r="Q6" s="62" t="s">
        <v>137</v>
      </c>
      <c r="R6" s="62" t="s">
        <v>137</v>
      </c>
      <c r="S6" s="62" t="s">
        <v>137</v>
      </c>
    </row>
    <row r="7" spans="1:19" s="18" customFormat="1" ht="50.25" customHeight="1">
      <c r="A7" s="67" t="s">
        <v>3</v>
      </c>
      <c r="C7" s="69" t="s">
        <v>145</v>
      </c>
      <c r="E7" s="70" t="s">
        <v>146</v>
      </c>
      <c r="G7" s="69" t="s">
        <v>147</v>
      </c>
      <c r="I7" s="69" t="s">
        <v>148</v>
      </c>
      <c r="K7" s="69" t="s">
        <v>141</v>
      </c>
      <c r="M7" s="69" t="s">
        <v>149</v>
      </c>
      <c r="O7" s="69" t="s">
        <v>148</v>
      </c>
      <c r="Q7" s="69" t="s">
        <v>141</v>
      </c>
      <c r="S7" s="69" t="s">
        <v>149</v>
      </c>
    </row>
    <row r="8" spans="1:19" ht="21">
      <c r="A8" s="13" t="s">
        <v>28</v>
      </c>
      <c r="C8" s="1" t="s">
        <v>150</v>
      </c>
      <c r="E8" s="19">
        <v>2109652</v>
      </c>
      <c r="G8" s="3">
        <v>140</v>
      </c>
      <c r="I8" s="5">
        <v>0</v>
      </c>
      <c r="J8" s="5"/>
      <c r="K8" s="5">
        <v>0</v>
      </c>
      <c r="L8" s="5"/>
      <c r="M8" s="5">
        <v>0</v>
      </c>
      <c r="O8" s="3">
        <v>295351280</v>
      </c>
      <c r="Q8" s="3">
        <v>6721515</v>
      </c>
      <c r="S8" s="3">
        <v>288629765</v>
      </c>
    </row>
    <row r="9" spans="1:19" ht="21">
      <c r="A9" s="13" t="s">
        <v>29</v>
      </c>
      <c r="C9" s="1" t="s">
        <v>151</v>
      </c>
      <c r="E9" s="19">
        <v>500000</v>
      </c>
      <c r="G9" s="3">
        <v>61</v>
      </c>
      <c r="I9" s="5">
        <v>0</v>
      </c>
      <c r="J9" s="5"/>
      <c r="K9" s="5">
        <v>0</v>
      </c>
      <c r="L9" s="5"/>
      <c r="M9" s="5">
        <v>0</v>
      </c>
      <c r="O9" s="3">
        <v>30500000</v>
      </c>
      <c r="Q9" s="3">
        <v>104096</v>
      </c>
      <c r="S9" s="3">
        <v>30395904</v>
      </c>
    </row>
    <row r="10" spans="1:19" ht="21">
      <c r="A10" s="13" t="s">
        <v>38</v>
      </c>
      <c r="C10" s="1" t="s">
        <v>152</v>
      </c>
      <c r="E10" s="19">
        <v>3095884</v>
      </c>
      <c r="G10" s="3">
        <v>11</v>
      </c>
      <c r="I10" s="5">
        <v>0</v>
      </c>
      <c r="J10" s="5"/>
      <c r="K10" s="5">
        <v>0</v>
      </c>
      <c r="L10" s="5"/>
      <c r="M10" s="5">
        <v>0</v>
      </c>
      <c r="O10" s="3">
        <v>34054724</v>
      </c>
      <c r="Q10" s="5">
        <v>0</v>
      </c>
      <c r="S10" s="3">
        <v>34054724</v>
      </c>
    </row>
    <row r="11" spans="1:19" ht="21">
      <c r="A11" s="13" t="s">
        <v>19</v>
      </c>
      <c r="C11" s="1" t="s">
        <v>153</v>
      </c>
      <c r="E11" s="19">
        <v>15575866</v>
      </c>
      <c r="G11" s="3">
        <v>125</v>
      </c>
      <c r="I11" s="5">
        <v>0</v>
      </c>
      <c r="J11" s="5"/>
      <c r="K11" s="5">
        <v>0</v>
      </c>
      <c r="L11" s="5"/>
      <c r="M11" s="5">
        <v>0</v>
      </c>
      <c r="O11" s="3">
        <v>1946983250</v>
      </c>
      <c r="Q11" s="5">
        <v>0</v>
      </c>
      <c r="S11" s="3">
        <v>1946983250</v>
      </c>
    </row>
    <row r="12" spans="1:19" ht="21">
      <c r="A12" s="13" t="s">
        <v>22</v>
      </c>
      <c r="C12" s="1" t="s">
        <v>154</v>
      </c>
      <c r="E12" s="19">
        <v>2800000</v>
      </c>
      <c r="G12" s="3">
        <v>2270</v>
      </c>
      <c r="I12" s="5">
        <v>0</v>
      </c>
      <c r="J12" s="5"/>
      <c r="K12" s="5">
        <v>0</v>
      </c>
      <c r="L12" s="5"/>
      <c r="M12" s="5">
        <v>0</v>
      </c>
      <c r="O12" s="3">
        <v>6356000000</v>
      </c>
      <c r="Q12" s="3">
        <v>148802676</v>
      </c>
      <c r="S12" s="3">
        <v>6207197324</v>
      </c>
    </row>
    <row r="13" spans="1:19" ht="21">
      <c r="A13" s="13" t="s">
        <v>21</v>
      </c>
      <c r="C13" s="1" t="s">
        <v>155</v>
      </c>
      <c r="E13" s="19">
        <v>3350000</v>
      </c>
      <c r="G13" s="3">
        <v>900</v>
      </c>
      <c r="I13" s="5">
        <v>0</v>
      </c>
      <c r="J13" s="5"/>
      <c r="K13" s="5">
        <v>0</v>
      </c>
      <c r="L13" s="5"/>
      <c r="M13" s="5">
        <v>0</v>
      </c>
      <c r="O13" s="3">
        <v>3015000000</v>
      </c>
      <c r="Q13" s="5">
        <v>0</v>
      </c>
      <c r="S13" s="3">
        <v>3015000000</v>
      </c>
    </row>
    <row r="14" spans="1:19" ht="21">
      <c r="A14" s="13" t="s">
        <v>156</v>
      </c>
      <c r="C14" s="1" t="s">
        <v>157</v>
      </c>
      <c r="E14" s="19">
        <v>1239097</v>
      </c>
      <c r="G14" s="3">
        <v>243</v>
      </c>
      <c r="I14" s="5">
        <v>0</v>
      </c>
      <c r="J14" s="5"/>
      <c r="K14" s="5">
        <v>0</v>
      </c>
      <c r="L14" s="5"/>
      <c r="M14" s="5">
        <v>0</v>
      </c>
      <c r="O14" s="3">
        <v>301100571</v>
      </c>
      <c r="Q14" s="3">
        <v>1436744</v>
      </c>
      <c r="S14" s="3">
        <v>299663827</v>
      </c>
    </row>
    <row r="15" spans="1:19" ht="21">
      <c r="A15" s="13" t="s">
        <v>35</v>
      </c>
      <c r="C15" s="1" t="s">
        <v>153</v>
      </c>
      <c r="E15" s="19">
        <v>6077358</v>
      </c>
      <c r="G15" s="3">
        <v>500</v>
      </c>
      <c r="I15" s="5">
        <v>0</v>
      </c>
      <c r="J15" s="5"/>
      <c r="K15" s="5">
        <v>0</v>
      </c>
      <c r="L15" s="5"/>
      <c r="M15" s="5">
        <v>0</v>
      </c>
      <c r="O15" s="3">
        <v>3038679000</v>
      </c>
      <c r="Q15" s="5">
        <v>0</v>
      </c>
      <c r="S15" s="3">
        <v>3038679000</v>
      </c>
    </row>
    <row r="16" spans="1:19" ht="21">
      <c r="A16" s="13" t="s">
        <v>40</v>
      </c>
      <c r="C16" s="1" t="s">
        <v>158</v>
      </c>
      <c r="E16" s="19">
        <v>3500000</v>
      </c>
      <c r="G16" s="3">
        <v>1000</v>
      </c>
      <c r="I16" s="5">
        <v>0</v>
      </c>
      <c r="J16" s="5"/>
      <c r="K16" s="5">
        <v>0</v>
      </c>
      <c r="L16" s="5"/>
      <c r="M16" s="5">
        <v>0</v>
      </c>
      <c r="O16" s="3">
        <v>3500000000</v>
      </c>
      <c r="Q16" s="3">
        <v>79651941</v>
      </c>
      <c r="S16" s="3">
        <v>3420348059</v>
      </c>
    </row>
    <row r="17" spans="1:19" ht="21">
      <c r="A17" s="13" t="s">
        <v>37</v>
      </c>
      <c r="C17" s="1" t="s">
        <v>159</v>
      </c>
      <c r="E17" s="19">
        <v>2100000</v>
      </c>
      <c r="G17" s="3">
        <v>4</v>
      </c>
      <c r="I17" s="5">
        <v>0</v>
      </c>
      <c r="J17" s="5"/>
      <c r="K17" s="5">
        <v>0</v>
      </c>
      <c r="L17" s="5"/>
      <c r="M17" s="5">
        <v>0</v>
      </c>
      <c r="O17" s="3">
        <v>8400000</v>
      </c>
      <c r="Q17" s="3">
        <v>191165</v>
      </c>
      <c r="S17" s="3">
        <v>8208835</v>
      </c>
    </row>
    <row r="18" spans="1:19" ht="21">
      <c r="A18" s="13" t="s">
        <v>18</v>
      </c>
      <c r="C18" s="1" t="s">
        <v>159</v>
      </c>
      <c r="E18" s="19">
        <v>50125053</v>
      </c>
      <c r="G18" s="3">
        <v>130</v>
      </c>
      <c r="I18" s="5">
        <v>0</v>
      </c>
      <c r="J18" s="5"/>
      <c r="K18" s="5">
        <v>0</v>
      </c>
      <c r="L18" s="5"/>
      <c r="M18" s="5">
        <v>0</v>
      </c>
      <c r="O18" s="3">
        <v>6516256890</v>
      </c>
      <c r="Q18" s="5">
        <v>0</v>
      </c>
      <c r="S18" s="3">
        <v>6516256890</v>
      </c>
    </row>
    <row r="19" spans="1:19" ht="21">
      <c r="A19" s="13" t="s">
        <v>17</v>
      </c>
      <c r="C19" s="1" t="s">
        <v>159</v>
      </c>
      <c r="E19" s="19">
        <v>56020001</v>
      </c>
      <c r="G19" s="3">
        <v>58</v>
      </c>
      <c r="I19" s="5">
        <v>0</v>
      </c>
      <c r="J19" s="5"/>
      <c r="K19" s="5">
        <v>0</v>
      </c>
      <c r="L19" s="5"/>
      <c r="M19" s="5">
        <v>0</v>
      </c>
      <c r="O19" s="3">
        <v>3249160058</v>
      </c>
      <c r="Q19" s="5">
        <v>0</v>
      </c>
      <c r="S19" s="3">
        <v>3249160058</v>
      </c>
    </row>
    <row r="20" spans="1:19" ht="21">
      <c r="A20" s="13" t="s">
        <v>20</v>
      </c>
      <c r="C20" s="1" t="s">
        <v>160</v>
      </c>
      <c r="E20" s="19">
        <v>1372730</v>
      </c>
      <c r="G20" s="3">
        <v>100</v>
      </c>
      <c r="I20" s="5">
        <v>0</v>
      </c>
      <c r="J20" s="5"/>
      <c r="K20" s="5">
        <v>0</v>
      </c>
      <c r="L20" s="5"/>
      <c r="M20" s="5">
        <v>0</v>
      </c>
      <c r="O20" s="3">
        <v>137273000</v>
      </c>
      <c r="Q20" s="5">
        <v>0</v>
      </c>
      <c r="S20" s="3">
        <v>137273000</v>
      </c>
    </row>
    <row r="21" spans="1:19" ht="21">
      <c r="A21" s="13" t="s">
        <v>31</v>
      </c>
      <c r="C21" s="1" t="s">
        <v>161</v>
      </c>
      <c r="E21" s="19">
        <v>846526</v>
      </c>
      <c r="G21" s="3">
        <v>1360</v>
      </c>
      <c r="I21" s="5">
        <v>0</v>
      </c>
      <c r="J21" s="5"/>
      <c r="K21" s="5">
        <v>0</v>
      </c>
      <c r="L21" s="5"/>
      <c r="M21" s="5">
        <v>0</v>
      </c>
      <c r="O21" s="3">
        <v>1151275360</v>
      </c>
      <c r="Q21" s="3">
        <v>46898208</v>
      </c>
      <c r="S21" s="3">
        <v>1104377152</v>
      </c>
    </row>
    <row r="22" spans="1:19" ht="21">
      <c r="A22" s="13" t="s">
        <v>39</v>
      </c>
      <c r="C22" s="1" t="s">
        <v>162</v>
      </c>
      <c r="E22" s="19">
        <v>220000</v>
      </c>
      <c r="G22" s="3">
        <v>4332</v>
      </c>
      <c r="I22" s="5">
        <v>0</v>
      </c>
      <c r="J22" s="5"/>
      <c r="K22" s="5">
        <v>0</v>
      </c>
      <c r="L22" s="5"/>
      <c r="M22" s="5">
        <v>0</v>
      </c>
      <c r="O22" s="3">
        <v>953040000</v>
      </c>
      <c r="Q22" s="5">
        <v>0</v>
      </c>
      <c r="S22" s="3">
        <v>953040000</v>
      </c>
    </row>
    <row r="23" spans="1:19" ht="19.5" thickBot="1">
      <c r="A23" s="14" t="s">
        <v>175</v>
      </c>
      <c r="O23" s="7">
        <f>SUM(O8:O22)</f>
        <v>30533074133</v>
      </c>
      <c r="Q23" s="7">
        <f>SUM(Q8:Q22)</f>
        <v>283806345</v>
      </c>
      <c r="S23" s="7">
        <f>SUM(S8:S22)</f>
        <v>30249267788</v>
      </c>
    </row>
    <row r="24" spans="1:19" ht="19.5" thickTop="1"/>
    <row r="25" spans="1:19">
      <c r="Q25" s="3"/>
      <c r="S25" s="3"/>
    </row>
    <row r="26" spans="1:19">
      <c r="Q26" s="20"/>
    </row>
    <row r="27" spans="1:19">
      <c r="Q27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3"/>
  <sheetViews>
    <sheetView rightToLeft="1" topLeftCell="A88" workbookViewId="0">
      <selection activeCell="F93" sqref="F93"/>
    </sheetView>
  </sheetViews>
  <sheetFormatPr defaultRowHeight="18.75"/>
  <cols>
    <col min="1" max="1" width="33.7109375" style="55" customWidth="1"/>
    <col min="2" max="2" width="1" style="45" customWidth="1"/>
    <col min="3" max="3" width="11.7109375" style="45" bestFit="1" customWidth="1"/>
    <col min="4" max="4" width="1" style="45" customWidth="1"/>
    <col min="5" max="5" width="18.42578125" style="45" bestFit="1" customWidth="1"/>
    <col min="6" max="6" width="1" style="45" customWidth="1"/>
    <col min="7" max="7" width="18.5703125" style="45" bestFit="1" customWidth="1"/>
    <col min="8" max="8" width="1" style="45" customWidth="1"/>
    <col min="9" max="9" width="23.28515625" style="45" customWidth="1"/>
    <col min="10" max="10" width="1" style="45" customWidth="1"/>
    <col min="11" max="11" width="11.71093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18.42578125" style="45" bestFit="1" customWidth="1"/>
    <col min="16" max="16" width="1" style="45" customWidth="1"/>
    <col min="17" max="17" width="22.7109375" style="45" customWidth="1"/>
    <col min="18" max="18" width="1" style="45" customWidth="1"/>
    <col min="19" max="19" width="30.42578125" style="45" bestFit="1" customWidth="1"/>
    <col min="20" max="16384" width="9.140625" style="45"/>
  </cols>
  <sheetData>
    <row r="2" spans="1:17" ht="30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30">
      <c r="A3" s="76" t="s">
        <v>134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ht="30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ht="26.25">
      <c r="A5" s="74" t="s">
        <v>186</v>
      </c>
      <c r="B5" s="74"/>
      <c r="C5" s="74"/>
      <c r="D5" s="74"/>
      <c r="E5" s="74"/>
    </row>
    <row r="6" spans="1:17" ht="30">
      <c r="A6" s="71" t="s">
        <v>3</v>
      </c>
      <c r="C6" s="73" t="s">
        <v>136</v>
      </c>
      <c r="D6" s="73" t="s">
        <v>136</v>
      </c>
      <c r="E6" s="73" t="s">
        <v>136</v>
      </c>
      <c r="F6" s="73" t="s">
        <v>136</v>
      </c>
      <c r="G6" s="73" t="s">
        <v>136</v>
      </c>
      <c r="H6" s="73" t="s">
        <v>136</v>
      </c>
      <c r="I6" s="73" t="s">
        <v>136</v>
      </c>
      <c r="K6" s="73" t="s">
        <v>137</v>
      </c>
      <c r="L6" s="73" t="s">
        <v>137</v>
      </c>
      <c r="M6" s="73" t="s">
        <v>137</v>
      </c>
      <c r="N6" s="73" t="s">
        <v>137</v>
      </c>
      <c r="O6" s="73" t="s">
        <v>137</v>
      </c>
      <c r="P6" s="73" t="s">
        <v>137</v>
      </c>
      <c r="Q6" s="73" t="s">
        <v>137</v>
      </c>
    </row>
    <row r="7" spans="1:17" ht="53.25" customHeight="1">
      <c r="A7" s="72" t="s">
        <v>3</v>
      </c>
      <c r="C7" s="73" t="s">
        <v>7</v>
      </c>
      <c r="E7" s="73" t="s">
        <v>163</v>
      </c>
      <c r="G7" s="73" t="s">
        <v>164</v>
      </c>
      <c r="I7" s="75" t="s">
        <v>165</v>
      </c>
      <c r="K7" s="73" t="s">
        <v>7</v>
      </c>
      <c r="M7" s="73" t="s">
        <v>163</v>
      </c>
      <c r="O7" s="73" t="s">
        <v>164</v>
      </c>
      <c r="Q7" s="75" t="s">
        <v>165</v>
      </c>
    </row>
    <row r="8" spans="1:17" ht="21">
      <c r="A8" s="49" t="s">
        <v>55</v>
      </c>
      <c r="C8" s="45">
        <v>1000000</v>
      </c>
      <c r="E8" s="45">
        <v>7346029500</v>
      </c>
      <c r="G8" s="45">
        <v>7440898670</v>
      </c>
      <c r="I8" s="45">
        <v>-94869170</v>
      </c>
      <c r="K8" s="45">
        <v>1000000</v>
      </c>
      <c r="M8" s="45">
        <v>7346029500</v>
      </c>
      <c r="O8" s="45">
        <f>-(Q8-M8)</f>
        <v>7440898670</v>
      </c>
      <c r="Q8" s="45">
        <v>-94869170</v>
      </c>
    </row>
    <row r="9" spans="1:17" ht="21">
      <c r="A9" s="49" t="s">
        <v>40</v>
      </c>
      <c r="C9" s="45">
        <v>3503030</v>
      </c>
      <c r="E9" s="45">
        <v>20997587438</v>
      </c>
      <c r="G9" s="45">
        <v>19813643867</v>
      </c>
      <c r="I9" s="45">
        <v>1183943571</v>
      </c>
      <c r="K9" s="45">
        <v>3503030</v>
      </c>
      <c r="M9" s="45">
        <v>20997587438</v>
      </c>
      <c r="O9" s="45">
        <f t="shared" ref="O9:O72" si="0">-(Q9-M9)</f>
        <v>23822960229</v>
      </c>
      <c r="Q9" s="45">
        <v>-2825372791</v>
      </c>
    </row>
    <row r="10" spans="1:17" ht="21">
      <c r="A10" s="49" t="s">
        <v>77</v>
      </c>
      <c r="C10" s="45">
        <v>1049000</v>
      </c>
      <c r="E10" s="45">
        <v>7455722917</v>
      </c>
      <c r="G10" s="45">
        <v>7456981347</v>
      </c>
      <c r="I10" s="45">
        <v>-1258429</v>
      </c>
      <c r="K10" s="45">
        <v>1049000</v>
      </c>
      <c r="M10" s="45">
        <v>7455722917</v>
      </c>
      <c r="O10" s="45">
        <f t="shared" si="0"/>
        <v>7456981346</v>
      </c>
      <c r="Q10" s="45">
        <v>-1258429</v>
      </c>
    </row>
    <row r="11" spans="1:17" ht="21">
      <c r="A11" s="49" t="s">
        <v>74</v>
      </c>
      <c r="C11" s="45">
        <v>141368</v>
      </c>
      <c r="E11" s="45">
        <v>7391712857</v>
      </c>
      <c r="G11" s="45">
        <v>7433580545</v>
      </c>
      <c r="I11" s="45">
        <v>-41867687</v>
      </c>
      <c r="K11" s="45">
        <v>141368</v>
      </c>
      <c r="M11" s="45">
        <v>7391712857</v>
      </c>
      <c r="O11" s="45">
        <f t="shared" si="0"/>
        <v>7433580544</v>
      </c>
      <c r="Q11" s="45">
        <v>-41867687</v>
      </c>
    </row>
    <row r="12" spans="1:17" ht="21">
      <c r="A12" s="49" t="s">
        <v>61</v>
      </c>
      <c r="C12" s="45">
        <v>1410000</v>
      </c>
      <c r="E12" s="45">
        <v>7316406810</v>
      </c>
      <c r="G12" s="45">
        <v>7459613059</v>
      </c>
      <c r="I12" s="45">
        <v>-143206249</v>
      </c>
      <c r="K12" s="45">
        <v>1410000</v>
      </c>
      <c r="M12" s="45">
        <v>7316406810</v>
      </c>
      <c r="O12" s="45">
        <f t="shared" si="0"/>
        <v>7459613059</v>
      </c>
      <c r="Q12" s="45">
        <v>-143206249</v>
      </c>
    </row>
    <row r="13" spans="1:17" ht="21">
      <c r="A13" s="49" t="s">
        <v>65</v>
      </c>
      <c r="C13" s="45">
        <v>1752000</v>
      </c>
      <c r="E13" s="45">
        <v>7279786008</v>
      </c>
      <c r="G13" s="45">
        <v>7432808197</v>
      </c>
      <c r="I13" s="45">
        <v>-153022189</v>
      </c>
      <c r="K13" s="45">
        <v>1752000</v>
      </c>
      <c r="M13" s="45">
        <v>7279786008</v>
      </c>
      <c r="O13" s="45">
        <f t="shared" si="0"/>
        <v>7432808197</v>
      </c>
      <c r="Q13" s="45">
        <v>-153022189</v>
      </c>
    </row>
    <row r="14" spans="1:17" ht="21">
      <c r="A14" s="49" t="s">
        <v>32</v>
      </c>
      <c r="C14" s="45">
        <v>52551677</v>
      </c>
      <c r="E14" s="45">
        <v>22410528649</v>
      </c>
      <c r="G14" s="45">
        <v>22410528649</v>
      </c>
      <c r="I14" s="50">
        <v>0</v>
      </c>
      <c r="K14" s="45">
        <v>52551677</v>
      </c>
      <c r="M14" s="45">
        <v>22410528649</v>
      </c>
      <c r="O14" s="45">
        <f t="shared" si="0"/>
        <v>22410528649</v>
      </c>
    </row>
    <row r="15" spans="1:17" ht="21">
      <c r="A15" s="49" t="s">
        <v>53</v>
      </c>
      <c r="C15" s="45">
        <v>1036000</v>
      </c>
      <c r="E15" s="45">
        <v>7394221044</v>
      </c>
      <c r="G15" s="45">
        <v>7461370063</v>
      </c>
      <c r="I15" s="45">
        <v>-67149019</v>
      </c>
      <c r="K15" s="45">
        <v>1036000</v>
      </c>
      <c r="M15" s="45">
        <v>7394221044</v>
      </c>
      <c r="O15" s="45">
        <f t="shared" si="0"/>
        <v>7461370063</v>
      </c>
      <c r="Q15" s="45">
        <v>-67149019</v>
      </c>
    </row>
    <row r="16" spans="1:17" ht="21">
      <c r="A16" s="49" t="s">
        <v>95</v>
      </c>
      <c r="C16" s="45">
        <v>960000</v>
      </c>
      <c r="E16" s="45">
        <v>20164105440</v>
      </c>
      <c r="G16" s="45">
        <v>20015356873</v>
      </c>
      <c r="I16" s="45">
        <v>148748567</v>
      </c>
      <c r="K16" s="45">
        <v>960000</v>
      </c>
      <c r="M16" s="45">
        <v>20164105440</v>
      </c>
      <c r="O16" s="45">
        <f t="shared" si="0"/>
        <v>20015356873</v>
      </c>
      <c r="Q16" s="45">
        <v>148748567</v>
      </c>
    </row>
    <row r="17" spans="1:17" ht="21">
      <c r="A17" s="49" t="s">
        <v>76</v>
      </c>
      <c r="C17" s="45">
        <v>530000</v>
      </c>
      <c r="E17" s="45">
        <v>7354777140</v>
      </c>
      <c r="G17" s="45">
        <v>7437828199</v>
      </c>
      <c r="I17" s="45">
        <v>-83051059</v>
      </c>
      <c r="K17" s="45">
        <v>530000</v>
      </c>
      <c r="M17" s="45">
        <v>7354777140</v>
      </c>
      <c r="O17" s="45">
        <f t="shared" si="0"/>
        <v>7437828199</v>
      </c>
      <c r="Q17" s="45">
        <v>-83051059</v>
      </c>
    </row>
    <row r="18" spans="1:17" ht="21">
      <c r="A18" s="49" t="s">
        <v>96</v>
      </c>
      <c r="C18" s="45">
        <v>15100000</v>
      </c>
      <c r="E18" s="45">
        <v>20128617855</v>
      </c>
      <c r="G18" s="45">
        <v>19901509344</v>
      </c>
      <c r="I18" s="45">
        <v>227108511</v>
      </c>
      <c r="K18" s="45">
        <v>15100000</v>
      </c>
      <c r="M18" s="45">
        <v>20128617855</v>
      </c>
      <c r="O18" s="45">
        <f t="shared" si="0"/>
        <v>19901509344</v>
      </c>
      <c r="Q18" s="45">
        <v>227108511</v>
      </c>
    </row>
    <row r="19" spans="1:17" ht="21">
      <c r="A19" s="49" t="s">
        <v>85</v>
      </c>
      <c r="C19" s="45">
        <v>2760000</v>
      </c>
      <c r="E19" s="45">
        <v>7492711518</v>
      </c>
      <c r="G19" s="45">
        <v>7467991478</v>
      </c>
      <c r="I19" s="45">
        <v>24720040</v>
      </c>
      <c r="K19" s="45">
        <v>2760000</v>
      </c>
      <c r="M19" s="45">
        <v>7492711518</v>
      </c>
      <c r="O19" s="45">
        <f t="shared" si="0"/>
        <v>7467991478</v>
      </c>
      <c r="Q19" s="45">
        <v>24720040</v>
      </c>
    </row>
    <row r="20" spans="1:17" ht="21">
      <c r="A20" s="49" t="s">
        <v>66</v>
      </c>
      <c r="C20" s="45">
        <v>1900000</v>
      </c>
      <c r="E20" s="45">
        <v>7362133110</v>
      </c>
      <c r="G20" s="45">
        <v>7445533543</v>
      </c>
      <c r="I20" s="45">
        <v>-83400433</v>
      </c>
      <c r="K20" s="45">
        <v>1900000</v>
      </c>
      <c r="M20" s="45">
        <v>7362133110</v>
      </c>
      <c r="O20" s="45">
        <f t="shared" si="0"/>
        <v>7445533543</v>
      </c>
      <c r="Q20" s="45">
        <v>-83400433</v>
      </c>
    </row>
    <row r="21" spans="1:17" ht="21">
      <c r="A21" s="49" t="s">
        <v>63</v>
      </c>
      <c r="C21" s="45">
        <v>2359000</v>
      </c>
      <c r="E21" s="45">
        <v>7318632487</v>
      </c>
      <c r="G21" s="45">
        <v>7435752956</v>
      </c>
      <c r="I21" s="45">
        <v>-117120468</v>
      </c>
      <c r="K21" s="45">
        <v>2359000</v>
      </c>
      <c r="M21" s="45">
        <v>7318632487</v>
      </c>
      <c r="O21" s="45">
        <f t="shared" si="0"/>
        <v>7435752956</v>
      </c>
      <c r="Q21" s="45">
        <v>-117120469</v>
      </c>
    </row>
    <row r="22" spans="1:17" ht="21">
      <c r="A22" s="49" t="s">
        <v>19</v>
      </c>
      <c r="C22" s="45">
        <v>15575866</v>
      </c>
      <c r="E22" s="45">
        <v>93673297063</v>
      </c>
      <c r="G22" s="45">
        <v>80977081593</v>
      </c>
      <c r="I22" s="45">
        <v>12696215470</v>
      </c>
      <c r="K22" s="45">
        <v>15575866</v>
      </c>
      <c r="M22" s="45">
        <v>93673297063</v>
      </c>
      <c r="O22" s="45">
        <f t="shared" si="0"/>
        <v>72755507904</v>
      </c>
      <c r="Q22" s="45">
        <v>20917789159</v>
      </c>
    </row>
    <row r="23" spans="1:17" ht="21">
      <c r="A23" s="49" t="s">
        <v>18</v>
      </c>
      <c r="C23" s="45">
        <v>26120763</v>
      </c>
      <c r="E23" s="45">
        <v>119830064683</v>
      </c>
      <c r="G23" s="45">
        <v>115935263014</v>
      </c>
      <c r="I23" s="45">
        <v>3894801669</v>
      </c>
      <c r="K23" s="45">
        <v>26120763</v>
      </c>
      <c r="M23" s="45">
        <v>119830064683</v>
      </c>
      <c r="O23" s="45">
        <f t="shared" si="0"/>
        <v>93284641469</v>
      </c>
      <c r="Q23" s="45">
        <v>26545423214</v>
      </c>
    </row>
    <row r="24" spans="1:17" ht="21">
      <c r="A24" s="49" t="s">
        <v>17</v>
      </c>
      <c r="C24" s="45">
        <v>48320001</v>
      </c>
      <c r="E24" s="45">
        <v>125028589675</v>
      </c>
      <c r="G24" s="45">
        <v>97602033891</v>
      </c>
      <c r="I24" s="45">
        <v>27426555784</v>
      </c>
      <c r="K24" s="45">
        <v>48320001</v>
      </c>
      <c r="M24" s="45">
        <v>125028589675</v>
      </c>
      <c r="O24" s="45">
        <f t="shared" si="0"/>
        <v>114461440323</v>
      </c>
      <c r="Q24" s="45">
        <v>10567149352</v>
      </c>
    </row>
    <row r="25" spans="1:17" ht="21">
      <c r="A25" s="49" t="s">
        <v>82</v>
      </c>
      <c r="C25" s="45">
        <v>3325000</v>
      </c>
      <c r="E25" s="45">
        <v>7522672185</v>
      </c>
      <c r="G25" s="45">
        <v>7441050515</v>
      </c>
      <c r="I25" s="45">
        <v>81621670</v>
      </c>
      <c r="K25" s="45">
        <v>3325000</v>
      </c>
      <c r="M25" s="45">
        <v>7522672185</v>
      </c>
      <c r="O25" s="45">
        <f t="shared" si="0"/>
        <v>7441050515</v>
      </c>
      <c r="Q25" s="45">
        <v>81621670</v>
      </c>
    </row>
    <row r="26" spans="1:17" ht="21">
      <c r="A26" s="49" t="s">
        <v>70</v>
      </c>
      <c r="C26" s="45">
        <v>2115000</v>
      </c>
      <c r="E26" s="45">
        <v>7516136306</v>
      </c>
      <c r="G26" s="45">
        <v>7434506282</v>
      </c>
      <c r="I26" s="45">
        <v>81630024</v>
      </c>
      <c r="K26" s="45">
        <v>2115000</v>
      </c>
      <c r="M26" s="45">
        <v>7516136306</v>
      </c>
      <c r="O26" s="45">
        <f t="shared" si="0"/>
        <v>7434506282</v>
      </c>
      <c r="Q26" s="45">
        <v>81630024</v>
      </c>
    </row>
    <row r="27" spans="1:17" ht="21">
      <c r="A27" s="49" t="s">
        <v>79</v>
      </c>
      <c r="C27" s="45">
        <v>1260000</v>
      </c>
      <c r="E27" s="45">
        <v>7402292730</v>
      </c>
      <c r="G27" s="45">
        <v>7463146324</v>
      </c>
      <c r="I27" s="45">
        <v>-60853594</v>
      </c>
      <c r="K27" s="45">
        <v>1260000</v>
      </c>
      <c r="M27" s="45">
        <v>7402292730</v>
      </c>
      <c r="O27" s="45">
        <f t="shared" si="0"/>
        <v>7463146324</v>
      </c>
      <c r="Q27" s="45">
        <v>-60853594</v>
      </c>
    </row>
    <row r="28" spans="1:17" ht="21">
      <c r="A28" s="49" t="s">
        <v>80</v>
      </c>
      <c r="C28" s="45">
        <v>1180000</v>
      </c>
      <c r="E28" s="45">
        <v>7366308120</v>
      </c>
      <c r="G28" s="45">
        <v>7456380701</v>
      </c>
      <c r="I28" s="45">
        <v>-90072581</v>
      </c>
      <c r="K28" s="45">
        <v>1180000</v>
      </c>
      <c r="M28" s="45">
        <v>7366308120</v>
      </c>
      <c r="O28" s="45">
        <f t="shared" si="0"/>
        <v>7456380701</v>
      </c>
      <c r="Q28" s="45">
        <v>-90072581</v>
      </c>
    </row>
    <row r="29" spans="1:17" ht="21">
      <c r="A29" s="49" t="s">
        <v>25</v>
      </c>
      <c r="C29" s="45">
        <v>518193</v>
      </c>
      <c r="E29" s="45">
        <v>22226985783</v>
      </c>
      <c r="G29" s="45">
        <v>20552879090</v>
      </c>
      <c r="I29" s="45">
        <v>1674106693</v>
      </c>
      <c r="K29" s="45">
        <v>518193</v>
      </c>
      <c r="M29" s="45">
        <v>22226985783</v>
      </c>
      <c r="O29" s="45">
        <f t="shared" si="0"/>
        <v>20475631377</v>
      </c>
      <c r="Q29" s="45">
        <v>1751354406</v>
      </c>
    </row>
    <row r="30" spans="1:17" ht="21">
      <c r="A30" s="49" t="s">
        <v>93</v>
      </c>
      <c r="C30" s="45">
        <v>875000</v>
      </c>
      <c r="E30" s="45">
        <v>7436736562</v>
      </c>
      <c r="G30" s="45">
        <v>7458028389</v>
      </c>
      <c r="I30" s="45">
        <v>-21291826</v>
      </c>
      <c r="K30" s="45">
        <v>875000</v>
      </c>
      <c r="M30" s="45">
        <v>7436736562</v>
      </c>
      <c r="O30" s="45">
        <f t="shared" si="0"/>
        <v>7458028388</v>
      </c>
      <c r="Q30" s="45">
        <v>-21291826</v>
      </c>
    </row>
    <row r="31" spans="1:17" ht="21">
      <c r="A31" s="49" t="s">
        <v>35</v>
      </c>
      <c r="C31" s="45">
        <v>6077358</v>
      </c>
      <c r="E31" s="45">
        <v>33649471299</v>
      </c>
      <c r="G31" s="45">
        <v>30870520348</v>
      </c>
      <c r="I31" s="45">
        <v>2778950951</v>
      </c>
      <c r="K31" s="45">
        <v>6077358</v>
      </c>
      <c r="M31" s="45">
        <v>33649471299</v>
      </c>
      <c r="O31" s="45">
        <f t="shared" si="0"/>
        <v>37141336278</v>
      </c>
      <c r="Q31" s="45">
        <v>-3491864979</v>
      </c>
    </row>
    <row r="32" spans="1:17" ht="21">
      <c r="A32" s="49" t="s">
        <v>60</v>
      </c>
      <c r="C32" s="45">
        <v>2150000</v>
      </c>
      <c r="E32" s="45">
        <v>7272917122</v>
      </c>
      <c r="G32" s="45">
        <v>7445265579</v>
      </c>
      <c r="I32" s="45">
        <v>-172348456</v>
      </c>
      <c r="K32" s="45">
        <v>2150000</v>
      </c>
      <c r="M32" s="45">
        <v>7272917122</v>
      </c>
      <c r="O32" s="45">
        <f t="shared" si="0"/>
        <v>7445265579</v>
      </c>
      <c r="Q32" s="45">
        <v>-172348457</v>
      </c>
    </row>
    <row r="33" spans="1:17" ht="21">
      <c r="A33" s="49" t="s">
        <v>37</v>
      </c>
      <c r="C33" s="45">
        <v>2100000</v>
      </c>
      <c r="E33" s="45">
        <v>10500150150</v>
      </c>
      <c r="G33" s="45">
        <v>9214247070</v>
      </c>
      <c r="I33" s="45">
        <v>1285903080</v>
      </c>
      <c r="K33" s="45">
        <v>2100000</v>
      </c>
      <c r="M33" s="45">
        <v>10500150150</v>
      </c>
      <c r="O33" s="45">
        <f t="shared" si="0"/>
        <v>12712905450</v>
      </c>
      <c r="Q33" s="45">
        <v>-2212755300</v>
      </c>
    </row>
    <row r="34" spans="1:17" ht="21">
      <c r="A34" s="49" t="s">
        <v>28</v>
      </c>
      <c r="C34" s="45">
        <v>2109652</v>
      </c>
      <c r="E34" s="45">
        <v>42109759377</v>
      </c>
      <c r="G34" s="45">
        <v>42382382321</v>
      </c>
      <c r="I34" s="45">
        <v>-272622943</v>
      </c>
      <c r="K34" s="45">
        <v>2109652</v>
      </c>
      <c r="M34" s="45">
        <v>42109759377</v>
      </c>
      <c r="O34" s="45">
        <f t="shared" si="0"/>
        <v>55992558535</v>
      </c>
      <c r="Q34" s="45">
        <v>-13882799158</v>
      </c>
    </row>
    <row r="35" spans="1:17" ht="21">
      <c r="A35" s="49" t="s">
        <v>94</v>
      </c>
      <c r="C35" s="45">
        <v>300464</v>
      </c>
      <c r="E35" s="45">
        <v>2628350904</v>
      </c>
      <c r="G35" s="45">
        <v>2525412875</v>
      </c>
      <c r="I35" s="45">
        <v>102938029</v>
      </c>
      <c r="K35" s="45">
        <v>300464</v>
      </c>
      <c r="M35" s="45">
        <v>2628350904</v>
      </c>
      <c r="O35" s="45">
        <f t="shared" si="0"/>
        <v>2525412875</v>
      </c>
      <c r="Q35" s="45">
        <v>102938029</v>
      </c>
    </row>
    <row r="36" spans="1:17" ht="21">
      <c r="A36" s="49" t="s">
        <v>30</v>
      </c>
      <c r="C36" s="45">
        <v>40619240</v>
      </c>
      <c r="E36" s="45">
        <v>101226531693</v>
      </c>
      <c r="G36" s="45">
        <v>90122703925</v>
      </c>
      <c r="I36" s="45">
        <v>11103827768</v>
      </c>
      <c r="K36" s="45">
        <v>40619240</v>
      </c>
      <c r="M36" s="45">
        <v>101226531693</v>
      </c>
      <c r="O36" s="45">
        <f t="shared" si="0"/>
        <v>121011533946</v>
      </c>
      <c r="Q36" s="45">
        <v>-19785002253</v>
      </c>
    </row>
    <row r="37" spans="1:17" ht="21">
      <c r="A37" s="49" t="s">
        <v>16</v>
      </c>
      <c r="C37" s="45">
        <v>72500000</v>
      </c>
      <c r="E37" s="45">
        <v>218872414125</v>
      </c>
      <c r="G37" s="45">
        <v>177721229250</v>
      </c>
      <c r="I37" s="45">
        <v>41151184875</v>
      </c>
      <c r="K37" s="45">
        <v>72500000</v>
      </c>
      <c r="M37" s="45">
        <v>218872414125</v>
      </c>
      <c r="O37" s="45">
        <f t="shared" si="0"/>
        <v>286833127550</v>
      </c>
      <c r="Q37" s="45">
        <v>-67960713425</v>
      </c>
    </row>
    <row r="38" spans="1:17" ht="21">
      <c r="A38" s="49" t="s">
        <v>29</v>
      </c>
      <c r="C38" s="45">
        <v>2800000</v>
      </c>
      <c r="E38" s="45">
        <v>17034040800</v>
      </c>
      <c r="G38" s="45">
        <v>16755706800</v>
      </c>
      <c r="I38" s="45">
        <v>278334000</v>
      </c>
      <c r="K38" s="45">
        <v>2800000</v>
      </c>
      <c r="M38" s="45">
        <v>17034040800</v>
      </c>
      <c r="O38" s="45">
        <f t="shared" si="0"/>
        <v>23809847708</v>
      </c>
      <c r="Q38" s="45">
        <v>-6775806908</v>
      </c>
    </row>
    <row r="39" spans="1:17" ht="21">
      <c r="A39" s="49" t="s">
        <v>56</v>
      </c>
      <c r="C39" s="45">
        <v>3793000</v>
      </c>
      <c r="E39" s="45">
        <v>7733155314</v>
      </c>
      <c r="G39" s="45">
        <v>7438411443</v>
      </c>
      <c r="I39" s="45">
        <v>294743871</v>
      </c>
      <c r="K39" s="45">
        <v>3793000</v>
      </c>
      <c r="M39" s="45">
        <v>7733155314</v>
      </c>
      <c r="O39" s="45">
        <f t="shared" si="0"/>
        <v>7438411443</v>
      </c>
      <c r="Q39" s="45">
        <v>294743871</v>
      </c>
    </row>
    <row r="40" spans="1:17" ht="21">
      <c r="A40" s="49" t="s">
        <v>67</v>
      </c>
      <c r="C40" s="45">
        <v>1618000</v>
      </c>
      <c r="E40" s="45">
        <v>7432291170</v>
      </c>
      <c r="G40" s="45">
        <v>7457233239</v>
      </c>
      <c r="I40" s="45">
        <v>-24942068</v>
      </c>
      <c r="K40" s="45">
        <v>1618000</v>
      </c>
      <c r="M40" s="45">
        <v>7432291170</v>
      </c>
      <c r="O40" s="45">
        <f t="shared" si="0"/>
        <v>7457233239</v>
      </c>
      <c r="Q40" s="45">
        <v>-24942069</v>
      </c>
    </row>
    <row r="41" spans="1:17" ht="21">
      <c r="A41" s="49" t="s">
        <v>75</v>
      </c>
      <c r="C41" s="45">
        <v>5951000</v>
      </c>
      <c r="E41" s="45">
        <v>7288008789</v>
      </c>
      <c r="G41" s="45">
        <v>7434558327</v>
      </c>
      <c r="I41" s="45">
        <v>-146549537</v>
      </c>
      <c r="K41" s="45">
        <v>5951000</v>
      </c>
      <c r="M41" s="45">
        <v>7288008789</v>
      </c>
      <c r="O41" s="45">
        <f t="shared" si="0"/>
        <v>7434558326</v>
      </c>
      <c r="Q41" s="45">
        <v>-146549537</v>
      </c>
    </row>
    <row r="42" spans="1:17" ht="21">
      <c r="A42" s="49" t="s">
        <v>15</v>
      </c>
      <c r="C42" s="45">
        <v>4000000</v>
      </c>
      <c r="E42" s="45">
        <v>14075748000</v>
      </c>
      <c r="G42" s="45">
        <v>15395846400</v>
      </c>
      <c r="I42" s="45">
        <v>-1320098400</v>
      </c>
      <c r="K42" s="45">
        <v>4000000</v>
      </c>
      <c r="M42" s="45">
        <v>14075748000</v>
      </c>
      <c r="O42" s="45">
        <f t="shared" si="0"/>
        <v>18286759430</v>
      </c>
      <c r="Q42" s="45">
        <v>-4211011430</v>
      </c>
    </row>
    <row r="43" spans="1:17" ht="21">
      <c r="A43" s="49" t="s">
        <v>31</v>
      </c>
      <c r="C43" s="45">
        <v>846526</v>
      </c>
      <c r="E43" s="45">
        <v>26086164279</v>
      </c>
      <c r="G43" s="45">
        <v>22678133139</v>
      </c>
      <c r="I43" s="45">
        <v>3408031140</v>
      </c>
      <c r="K43" s="45">
        <v>846526</v>
      </c>
      <c r="M43" s="45">
        <v>26086164279</v>
      </c>
      <c r="O43" s="45">
        <f t="shared" si="0"/>
        <v>26717281241</v>
      </c>
      <c r="Q43" s="45">
        <v>-631116962</v>
      </c>
    </row>
    <row r="44" spans="1:17" ht="21">
      <c r="A44" s="49" t="s">
        <v>43</v>
      </c>
      <c r="C44" s="45">
        <v>1030000</v>
      </c>
      <c r="E44" s="45">
        <v>7423068375</v>
      </c>
      <c r="G44" s="45">
        <v>7459838570</v>
      </c>
      <c r="I44" s="45">
        <v>-36770195</v>
      </c>
      <c r="K44" s="45">
        <v>1030000</v>
      </c>
      <c r="M44" s="45">
        <v>7423068375</v>
      </c>
      <c r="O44" s="45">
        <f t="shared" si="0"/>
        <v>7459838570</v>
      </c>
      <c r="Q44" s="45">
        <v>-36770195</v>
      </c>
    </row>
    <row r="45" spans="1:17" ht="21">
      <c r="A45" s="49" t="s">
        <v>41</v>
      </c>
      <c r="C45" s="45">
        <v>3630000</v>
      </c>
      <c r="E45" s="45">
        <v>47197891620</v>
      </c>
      <c r="G45" s="45">
        <v>46043203140</v>
      </c>
      <c r="I45" s="45">
        <v>1154688480</v>
      </c>
      <c r="K45" s="45">
        <v>3630000</v>
      </c>
      <c r="M45" s="45">
        <v>47197891620</v>
      </c>
      <c r="O45" s="45">
        <f t="shared" si="0"/>
        <v>60181535092</v>
      </c>
      <c r="Q45" s="45">
        <v>-12983643472</v>
      </c>
    </row>
    <row r="46" spans="1:17" ht="21">
      <c r="A46" s="49" t="s">
        <v>57</v>
      </c>
      <c r="C46" s="45">
        <v>1500000</v>
      </c>
      <c r="E46" s="45">
        <v>7285392450</v>
      </c>
      <c r="G46" s="45">
        <v>7437883513</v>
      </c>
      <c r="I46" s="45">
        <v>-152491063</v>
      </c>
      <c r="K46" s="45">
        <v>1500000</v>
      </c>
      <c r="M46" s="45">
        <v>7285392450</v>
      </c>
      <c r="O46" s="45">
        <f t="shared" si="0"/>
        <v>7437883513</v>
      </c>
      <c r="Q46" s="45">
        <v>-152491063</v>
      </c>
    </row>
    <row r="47" spans="1:17" ht="21">
      <c r="A47" s="49" t="s">
        <v>69</v>
      </c>
      <c r="C47" s="45">
        <v>197000</v>
      </c>
      <c r="E47" s="45">
        <v>7318086754</v>
      </c>
      <c r="G47" s="45">
        <v>7446816999</v>
      </c>
      <c r="I47" s="45">
        <v>-128730244</v>
      </c>
      <c r="K47" s="45">
        <v>197000</v>
      </c>
      <c r="M47" s="45">
        <v>7318086754</v>
      </c>
      <c r="O47" s="45">
        <f t="shared" si="0"/>
        <v>7446816999</v>
      </c>
      <c r="Q47" s="45">
        <v>-128730245</v>
      </c>
    </row>
    <row r="48" spans="1:17" ht="21">
      <c r="A48" s="49" t="s">
        <v>38</v>
      </c>
      <c r="C48" s="45">
        <v>3845884</v>
      </c>
      <c r="E48" s="45">
        <v>39720980288</v>
      </c>
      <c r="G48" s="45">
        <v>34941630276</v>
      </c>
      <c r="I48" s="45">
        <v>4779350012</v>
      </c>
      <c r="K48" s="45">
        <v>3845884</v>
      </c>
      <c r="M48" s="45">
        <v>39720980288</v>
      </c>
      <c r="O48" s="45">
        <f t="shared" si="0"/>
        <v>48328596458</v>
      </c>
      <c r="Q48" s="45">
        <v>-8607616170</v>
      </c>
    </row>
    <row r="49" spans="1:17" ht="21">
      <c r="A49" s="49" t="s">
        <v>47</v>
      </c>
      <c r="C49" s="45">
        <v>226580</v>
      </c>
      <c r="E49" s="45">
        <v>7329044366</v>
      </c>
      <c r="G49" s="45">
        <v>7459979035</v>
      </c>
      <c r="I49" s="45">
        <v>-130934668</v>
      </c>
      <c r="K49" s="45">
        <v>226580</v>
      </c>
      <c r="M49" s="45">
        <v>7329044366</v>
      </c>
      <c r="O49" s="45">
        <f t="shared" si="0"/>
        <v>7459979035</v>
      </c>
      <c r="Q49" s="45">
        <v>-130934669</v>
      </c>
    </row>
    <row r="50" spans="1:17" ht="21">
      <c r="A50" s="49" t="s">
        <v>88</v>
      </c>
      <c r="C50" s="45">
        <v>2560000</v>
      </c>
      <c r="E50" s="45">
        <v>7216962048</v>
      </c>
      <c r="G50" s="45">
        <v>7440011312</v>
      </c>
      <c r="I50" s="45">
        <v>-223049264</v>
      </c>
      <c r="K50" s="45">
        <v>2560000</v>
      </c>
      <c r="M50" s="45">
        <v>7216962048</v>
      </c>
      <c r="O50" s="45">
        <f t="shared" si="0"/>
        <v>7440011312</v>
      </c>
      <c r="Q50" s="45">
        <v>-223049264</v>
      </c>
    </row>
    <row r="51" spans="1:17" ht="21">
      <c r="A51" s="49" t="s">
        <v>90</v>
      </c>
      <c r="C51" s="45">
        <v>52300</v>
      </c>
      <c r="E51" s="45">
        <v>7333022355</v>
      </c>
      <c r="G51" s="45">
        <v>7438148081</v>
      </c>
      <c r="I51" s="45">
        <v>-105125725</v>
      </c>
      <c r="K51" s="45">
        <v>52300</v>
      </c>
      <c r="M51" s="45">
        <v>7333022355</v>
      </c>
      <c r="O51" s="45">
        <f t="shared" si="0"/>
        <v>7438148081</v>
      </c>
      <c r="Q51" s="45">
        <v>-105125726</v>
      </c>
    </row>
    <row r="52" spans="1:17" ht="21">
      <c r="A52" s="49" t="s">
        <v>92</v>
      </c>
      <c r="C52" s="45">
        <v>84800</v>
      </c>
      <c r="E52" s="45">
        <v>7148253312</v>
      </c>
      <c r="G52" s="45">
        <v>7427022071</v>
      </c>
      <c r="I52" s="45">
        <v>-278768759</v>
      </c>
      <c r="K52" s="45">
        <v>84800</v>
      </c>
      <c r="M52" s="45">
        <v>7148253312</v>
      </c>
      <c r="O52" s="45">
        <f t="shared" si="0"/>
        <v>7427022071</v>
      </c>
      <c r="Q52" s="45">
        <v>-278768759</v>
      </c>
    </row>
    <row r="53" spans="1:17" ht="21">
      <c r="A53" s="49" t="s">
        <v>23</v>
      </c>
      <c r="C53" s="45">
        <v>450000</v>
      </c>
      <c r="E53" s="45">
        <v>23761771200</v>
      </c>
      <c r="G53" s="45">
        <v>20702085300</v>
      </c>
      <c r="I53" s="45">
        <v>3059685900</v>
      </c>
      <c r="K53" s="45">
        <v>450000</v>
      </c>
      <c r="M53" s="45">
        <v>23761771200</v>
      </c>
      <c r="O53" s="45">
        <f t="shared" si="0"/>
        <v>22143410488</v>
      </c>
      <c r="Q53" s="45">
        <v>1618360712</v>
      </c>
    </row>
    <row r="54" spans="1:17" ht="21">
      <c r="A54" s="49" t="s">
        <v>49</v>
      </c>
      <c r="C54" s="45">
        <v>159406</v>
      </c>
      <c r="E54" s="45">
        <v>7244678468</v>
      </c>
      <c r="G54" s="45">
        <v>7459193708</v>
      </c>
      <c r="I54" s="45">
        <v>-214515239</v>
      </c>
      <c r="K54" s="45">
        <v>159406</v>
      </c>
      <c r="M54" s="45">
        <v>7244678468</v>
      </c>
      <c r="O54" s="45">
        <f t="shared" si="0"/>
        <v>7459193708</v>
      </c>
      <c r="Q54" s="45">
        <v>-214515240</v>
      </c>
    </row>
    <row r="55" spans="1:17" ht="21">
      <c r="A55" s="49" t="s">
        <v>64</v>
      </c>
      <c r="C55" s="45">
        <v>52600</v>
      </c>
      <c r="E55" s="45">
        <v>7197309679</v>
      </c>
      <c r="G55" s="45">
        <v>7447970977</v>
      </c>
      <c r="I55" s="45">
        <v>-250661297</v>
      </c>
      <c r="K55" s="45">
        <v>52600</v>
      </c>
      <c r="M55" s="45">
        <v>7197309679</v>
      </c>
      <c r="O55" s="45">
        <f t="shared" si="0"/>
        <v>7447970977</v>
      </c>
      <c r="Q55" s="45">
        <v>-250661298</v>
      </c>
    </row>
    <row r="56" spans="1:17" ht="21">
      <c r="A56" s="49" t="s">
        <v>33</v>
      </c>
      <c r="C56" s="45">
        <v>3016724</v>
      </c>
      <c r="E56" s="45">
        <v>35235600283</v>
      </c>
      <c r="G56" s="45">
        <v>35445514497</v>
      </c>
      <c r="I56" s="45">
        <v>-209914213</v>
      </c>
      <c r="K56" s="45">
        <v>3016724</v>
      </c>
      <c r="M56" s="45">
        <v>35235600283</v>
      </c>
      <c r="O56" s="45">
        <f t="shared" si="0"/>
        <v>39283945848</v>
      </c>
      <c r="Q56" s="45">
        <v>-4048345565</v>
      </c>
    </row>
    <row r="57" spans="1:17" ht="21">
      <c r="A57" s="49" t="s">
        <v>84</v>
      </c>
      <c r="C57" s="45">
        <v>418800</v>
      </c>
      <c r="E57" s="45">
        <v>7376980240</v>
      </c>
      <c r="G57" s="45">
        <v>7436212332</v>
      </c>
      <c r="I57" s="45">
        <v>-59232091</v>
      </c>
      <c r="K57" s="45">
        <v>418800</v>
      </c>
      <c r="M57" s="45">
        <v>7376980240</v>
      </c>
      <c r="O57" s="45">
        <f t="shared" si="0"/>
        <v>7436212331</v>
      </c>
      <c r="Q57" s="45">
        <v>-59232091</v>
      </c>
    </row>
    <row r="58" spans="1:17" ht="21">
      <c r="A58" s="49" t="s">
        <v>87</v>
      </c>
      <c r="C58" s="45">
        <v>1603000</v>
      </c>
      <c r="E58" s="45">
        <v>7486085180</v>
      </c>
      <c r="G58" s="45">
        <v>7435387862</v>
      </c>
      <c r="I58" s="45">
        <v>50697318</v>
      </c>
      <c r="K58" s="45">
        <v>1603000</v>
      </c>
      <c r="M58" s="45">
        <v>7486085180</v>
      </c>
      <c r="O58" s="45">
        <f t="shared" si="0"/>
        <v>7435387862</v>
      </c>
      <c r="Q58" s="45">
        <v>50697318</v>
      </c>
    </row>
    <row r="59" spans="1:17" ht="21">
      <c r="A59" s="49" t="s">
        <v>21</v>
      </c>
      <c r="C59" s="45">
        <v>5810000</v>
      </c>
      <c r="E59" s="45">
        <v>51112559925</v>
      </c>
      <c r="G59" s="45">
        <v>42860094258</v>
      </c>
      <c r="I59" s="45">
        <v>8252465667</v>
      </c>
      <c r="K59" s="45">
        <v>5810000</v>
      </c>
      <c r="M59" s="45">
        <v>51112559925</v>
      </c>
      <c r="O59" s="45">
        <f t="shared" si="0"/>
        <v>49511822675</v>
      </c>
      <c r="Q59" s="45">
        <v>1600737250</v>
      </c>
    </row>
    <row r="60" spans="1:17" ht="21">
      <c r="A60" s="49" t="s">
        <v>22</v>
      </c>
      <c r="C60" s="45">
        <v>2800000</v>
      </c>
      <c r="E60" s="45">
        <v>36962755200</v>
      </c>
      <c r="G60" s="45">
        <v>31201241400</v>
      </c>
      <c r="I60" s="45">
        <v>5761513800</v>
      </c>
      <c r="K60" s="45">
        <v>2800000</v>
      </c>
      <c r="M60" s="45">
        <v>36962755200</v>
      </c>
      <c r="O60" s="45">
        <f t="shared" si="0"/>
        <v>53440128000</v>
      </c>
      <c r="Q60" s="45">
        <v>-16477372800</v>
      </c>
    </row>
    <row r="61" spans="1:17" ht="21">
      <c r="A61" s="49" t="s">
        <v>58</v>
      </c>
      <c r="C61" s="45">
        <v>285000</v>
      </c>
      <c r="E61" s="45">
        <v>7320581820</v>
      </c>
      <c r="G61" s="45">
        <v>7435733432</v>
      </c>
      <c r="I61" s="45">
        <v>-115151612</v>
      </c>
      <c r="K61" s="45">
        <v>285000</v>
      </c>
      <c r="M61" s="45">
        <v>7320581820</v>
      </c>
      <c r="O61" s="45">
        <f t="shared" si="0"/>
        <v>7435733432</v>
      </c>
      <c r="Q61" s="45">
        <v>-115151612</v>
      </c>
    </row>
    <row r="62" spans="1:17" ht="21">
      <c r="A62" s="49" t="s">
        <v>36</v>
      </c>
      <c r="C62" s="45">
        <v>3363000</v>
      </c>
      <c r="E62" s="45">
        <v>132783568758</v>
      </c>
      <c r="G62" s="45">
        <v>106808535292</v>
      </c>
      <c r="I62" s="45">
        <v>25975033466</v>
      </c>
      <c r="K62" s="45">
        <v>3363000</v>
      </c>
      <c r="M62" s="45">
        <v>132783568758</v>
      </c>
      <c r="O62" s="45">
        <f t="shared" si="0"/>
        <v>146523258274</v>
      </c>
      <c r="Q62" s="45">
        <v>-13739689516</v>
      </c>
    </row>
    <row r="63" spans="1:17" ht="21">
      <c r="A63" s="49" t="s">
        <v>24</v>
      </c>
      <c r="C63" s="45">
        <v>268092</v>
      </c>
      <c r="E63" s="45">
        <v>45626926133</v>
      </c>
      <c r="G63" s="45">
        <v>41227023159</v>
      </c>
      <c r="I63" s="45">
        <v>4399902974</v>
      </c>
      <c r="K63" s="45">
        <v>268092</v>
      </c>
      <c r="M63" s="45">
        <v>45626926133</v>
      </c>
      <c r="O63" s="45">
        <f t="shared" si="0"/>
        <v>46987765099</v>
      </c>
      <c r="Q63" s="45">
        <v>-1360838966</v>
      </c>
    </row>
    <row r="64" spans="1:17" ht="21">
      <c r="A64" s="49" t="s">
        <v>62</v>
      </c>
      <c r="C64" s="45">
        <v>1303000</v>
      </c>
      <c r="E64" s="45">
        <v>7253384040</v>
      </c>
      <c r="G64" s="45">
        <v>7436289171</v>
      </c>
      <c r="I64" s="45">
        <v>-182905131</v>
      </c>
      <c r="K64" s="45">
        <v>1303000</v>
      </c>
      <c r="M64" s="45">
        <v>7253384040</v>
      </c>
      <c r="O64" s="45">
        <f t="shared" si="0"/>
        <v>7436289171</v>
      </c>
      <c r="Q64" s="45">
        <v>-182905131</v>
      </c>
    </row>
    <row r="65" spans="1:17" ht="21">
      <c r="A65" s="49" t="s">
        <v>54</v>
      </c>
      <c r="C65" s="45">
        <v>4020000</v>
      </c>
      <c r="E65" s="45">
        <v>7476667551</v>
      </c>
      <c r="G65" s="45">
        <v>7462014902</v>
      </c>
      <c r="I65" s="45">
        <v>14652649</v>
      </c>
      <c r="K65" s="45">
        <v>4020000</v>
      </c>
      <c r="M65" s="45">
        <v>7476667551</v>
      </c>
      <c r="O65" s="45">
        <f t="shared" si="0"/>
        <v>7462014902</v>
      </c>
      <c r="Q65" s="45">
        <v>14652649</v>
      </c>
    </row>
    <row r="66" spans="1:17" ht="21">
      <c r="A66" s="49" t="s">
        <v>45</v>
      </c>
      <c r="C66" s="45">
        <v>281880</v>
      </c>
      <c r="E66" s="45">
        <v>7503831358</v>
      </c>
      <c r="G66" s="45">
        <v>7459864303</v>
      </c>
      <c r="I66" s="45">
        <v>43967055</v>
      </c>
      <c r="K66" s="45">
        <v>281880</v>
      </c>
      <c r="M66" s="45">
        <v>7503831358</v>
      </c>
      <c r="O66" s="45">
        <f t="shared" si="0"/>
        <v>7459864303</v>
      </c>
      <c r="Q66" s="45">
        <v>43967055</v>
      </c>
    </row>
    <row r="67" spans="1:17" ht="21">
      <c r="A67" s="49" t="s">
        <v>42</v>
      </c>
      <c r="C67" s="45">
        <v>46400</v>
      </c>
      <c r="E67" s="45">
        <v>7237304287</v>
      </c>
      <c r="G67" s="45">
        <v>7418476299</v>
      </c>
      <c r="I67" s="45">
        <v>-181172011</v>
      </c>
      <c r="K67" s="45">
        <v>46400</v>
      </c>
      <c r="M67" s="45">
        <v>7237304287</v>
      </c>
      <c r="O67" s="45">
        <f t="shared" si="0"/>
        <v>7418476298</v>
      </c>
      <c r="Q67" s="45">
        <v>-181172011</v>
      </c>
    </row>
    <row r="68" spans="1:17" ht="21">
      <c r="A68" s="49" t="s">
        <v>78</v>
      </c>
      <c r="C68" s="45">
        <v>219000</v>
      </c>
      <c r="E68" s="45">
        <v>7497482958</v>
      </c>
      <c r="G68" s="45">
        <v>7439067007</v>
      </c>
      <c r="I68" s="45">
        <v>58415951</v>
      </c>
      <c r="K68" s="45">
        <v>219000</v>
      </c>
      <c r="M68" s="45">
        <v>7497482958</v>
      </c>
      <c r="O68" s="45">
        <f t="shared" si="0"/>
        <v>7439067007</v>
      </c>
      <c r="Q68" s="45">
        <v>58415951</v>
      </c>
    </row>
    <row r="69" spans="1:17" ht="21">
      <c r="A69" s="49" t="s">
        <v>59</v>
      </c>
      <c r="C69" s="45">
        <v>332000</v>
      </c>
      <c r="E69" s="45">
        <v>7428853746</v>
      </c>
      <c r="G69" s="45">
        <v>7431822562</v>
      </c>
      <c r="I69" s="45">
        <v>-2968816</v>
      </c>
      <c r="K69" s="45">
        <v>332000</v>
      </c>
      <c r="M69" s="45">
        <v>7428853746</v>
      </c>
      <c r="O69" s="45">
        <f t="shared" si="0"/>
        <v>7431822562</v>
      </c>
      <c r="Q69" s="45">
        <v>-2968816</v>
      </c>
    </row>
    <row r="70" spans="1:17" ht="21">
      <c r="A70" s="49" t="s">
        <v>81</v>
      </c>
      <c r="C70" s="45">
        <v>314000</v>
      </c>
      <c r="E70" s="45">
        <v>7600406895</v>
      </c>
      <c r="G70" s="45">
        <v>7444834045</v>
      </c>
      <c r="I70" s="45">
        <v>155572850</v>
      </c>
      <c r="K70" s="45">
        <v>314000</v>
      </c>
      <c r="M70" s="45">
        <v>7600406895</v>
      </c>
      <c r="O70" s="45">
        <f t="shared" si="0"/>
        <v>7444834045</v>
      </c>
      <c r="Q70" s="45">
        <v>155572850</v>
      </c>
    </row>
    <row r="71" spans="1:17" ht="21">
      <c r="A71" s="49" t="s">
        <v>73</v>
      </c>
      <c r="C71" s="45">
        <v>331000</v>
      </c>
      <c r="E71" s="45">
        <v>7370284320</v>
      </c>
      <c r="G71" s="45">
        <v>7461898761</v>
      </c>
      <c r="I71" s="45">
        <v>-91614441</v>
      </c>
      <c r="K71" s="45">
        <v>331000</v>
      </c>
      <c r="M71" s="45">
        <v>7370284320</v>
      </c>
      <c r="O71" s="45">
        <f t="shared" si="0"/>
        <v>7461898761</v>
      </c>
      <c r="Q71" s="45">
        <v>-91614441</v>
      </c>
    </row>
    <row r="72" spans="1:17" ht="21">
      <c r="A72" s="49" t="s">
        <v>83</v>
      </c>
      <c r="C72" s="45">
        <v>646789</v>
      </c>
      <c r="E72" s="45">
        <v>7689569641</v>
      </c>
      <c r="G72" s="45">
        <v>7435058486</v>
      </c>
      <c r="I72" s="45">
        <v>254511155</v>
      </c>
      <c r="K72" s="45">
        <v>646789</v>
      </c>
      <c r="M72" s="45">
        <v>7689569641</v>
      </c>
      <c r="O72" s="45">
        <f t="shared" si="0"/>
        <v>7435058486</v>
      </c>
      <c r="Q72" s="45">
        <v>254511155</v>
      </c>
    </row>
    <row r="73" spans="1:17" ht="21">
      <c r="A73" s="49" t="s">
        <v>86</v>
      </c>
      <c r="C73" s="45">
        <v>276000</v>
      </c>
      <c r="E73" s="45">
        <v>7295173902</v>
      </c>
      <c r="G73" s="45">
        <v>7418287857</v>
      </c>
      <c r="I73" s="45">
        <v>-123113955</v>
      </c>
      <c r="K73" s="45">
        <v>276000</v>
      </c>
      <c r="M73" s="45">
        <v>7295173902</v>
      </c>
      <c r="O73" s="45">
        <f t="shared" ref="O73:O89" si="1">-(Q73-M73)</f>
        <v>7418287857</v>
      </c>
      <c r="Q73" s="45">
        <v>-123113955</v>
      </c>
    </row>
    <row r="74" spans="1:17" ht="21">
      <c r="A74" s="49" t="s">
        <v>68</v>
      </c>
      <c r="C74" s="45">
        <v>1247504</v>
      </c>
      <c r="E74" s="45">
        <v>7886917393</v>
      </c>
      <c r="G74" s="45">
        <v>7480949921</v>
      </c>
      <c r="I74" s="45">
        <v>405967472</v>
      </c>
      <c r="K74" s="45">
        <v>1247504</v>
      </c>
      <c r="M74" s="45">
        <v>7886917393</v>
      </c>
      <c r="O74" s="45">
        <f t="shared" si="1"/>
        <v>7480949921</v>
      </c>
      <c r="Q74" s="45">
        <v>405967472</v>
      </c>
    </row>
    <row r="75" spans="1:17" ht="21">
      <c r="A75" s="49" t="s">
        <v>91</v>
      </c>
      <c r="C75" s="45">
        <v>675000</v>
      </c>
      <c r="E75" s="45">
        <v>7904188575</v>
      </c>
      <c r="G75" s="45">
        <v>7438073644</v>
      </c>
      <c r="I75" s="45">
        <v>466114931</v>
      </c>
      <c r="K75" s="45">
        <v>675000</v>
      </c>
      <c r="M75" s="45">
        <v>7904188575</v>
      </c>
      <c r="O75" s="45">
        <f t="shared" si="1"/>
        <v>7438073644</v>
      </c>
      <c r="Q75" s="45">
        <v>466114931</v>
      </c>
    </row>
    <row r="76" spans="1:17" ht="21">
      <c r="A76" s="49" t="s">
        <v>20</v>
      </c>
      <c r="C76" s="45">
        <v>2249292</v>
      </c>
      <c r="E76" s="45">
        <v>24393764054</v>
      </c>
      <c r="G76" s="45">
        <v>24080747540</v>
      </c>
      <c r="I76" s="45">
        <v>313016514</v>
      </c>
      <c r="K76" s="45">
        <v>2249292</v>
      </c>
      <c r="M76" s="45">
        <v>24393764054</v>
      </c>
      <c r="O76" s="45">
        <f t="shared" si="1"/>
        <v>32848202373</v>
      </c>
      <c r="Q76" s="45">
        <v>-8454438319</v>
      </c>
    </row>
    <row r="77" spans="1:17" ht="21">
      <c r="A77" s="49" t="s">
        <v>27</v>
      </c>
      <c r="C77" s="45">
        <v>150000</v>
      </c>
      <c r="E77" s="45">
        <v>11294893125</v>
      </c>
      <c r="G77" s="45">
        <v>10698463125</v>
      </c>
      <c r="I77" s="45">
        <v>596430000</v>
      </c>
      <c r="K77" s="45">
        <v>150000</v>
      </c>
      <c r="M77" s="45">
        <v>11294893125</v>
      </c>
      <c r="O77" s="45">
        <f t="shared" si="1"/>
        <v>11479563930</v>
      </c>
      <c r="Q77" s="45">
        <v>-184670805</v>
      </c>
    </row>
    <row r="78" spans="1:17" ht="21">
      <c r="A78" s="49" t="s">
        <v>52</v>
      </c>
      <c r="C78" s="45">
        <v>355732</v>
      </c>
      <c r="E78" s="45">
        <v>7443604056</v>
      </c>
      <c r="G78" s="45">
        <v>7459768299</v>
      </c>
      <c r="I78" s="45">
        <v>-16164242</v>
      </c>
      <c r="K78" s="45">
        <v>355732</v>
      </c>
      <c r="M78" s="45">
        <v>7443604056</v>
      </c>
      <c r="O78" s="45">
        <f t="shared" si="1"/>
        <v>7459768298</v>
      </c>
      <c r="Q78" s="45">
        <v>-16164242</v>
      </c>
    </row>
    <row r="79" spans="1:17" ht="21">
      <c r="A79" s="49" t="s">
        <v>51</v>
      </c>
      <c r="C79" s="45">
        <v>134139</v>
      </c>
      <c r="E79" s="45">
        <v>7527092278</v>
      </c>
      <c r="G79" s="45">
        <v>7459821480</v>
      </c>
      <c r="I79" s="45">
        <v>67270798</v>
      </c>
      <c r="K79" s="45">
        <v>134139</v>
      </c>
      <c r="M79" s="45">
        <v>7527092278</v>
      </c>
      <c r="O79" s="45">
        <f t="shared" si="1"/>
        <v>7459821480</v>
      </c>
      <c r="Q79" s="45">
        <v>67270798</v>
      </c>
    </row>
    <row r="80" spans="1:17" ht="21">
      <c r="A80" s="49" t="s">
        <v>48</v>
      </c>
      <c r="C80" s="45">
        <v>1594000</v>
      </c>
      <c r="E80" s="45">
        <v>7539125700</v>
      </c>
      <c r="G80" s="45">
        <v>7455772088</v>
      </c>
      <c r="I80" s="45">
        <v>83353612</v>
      </c>
      <c r="K80" s="45">
        <v>1594000</v>
      </c>
      <c r="M80" s="45">
        <v>7539125700</v>
      </c>
      <c r="O80" s="45">
        <f t="shared" si="1"/>
        <v>7455772088</v>
      </c>
      <c r="Q80" s="45">
        <v>83353612</v>
      </c>
    </row>
    <row r="81" spans="1:17" ht="21">
      <c r="A81" s="49" t="s">
        <v>71</v>
      </c>
      <c r="C81" s="45">
        <v>880000</v>
      </c>
      <c r="E81" s="45">
        <v>7409251080</v>
      </c>
      <c r="G81" s="45">
        <v>7463884849</v>
      </c>
      <c r="I81" s="45">
        <v>-54633769</v>
      </c>
      <c r="K81" s="45">
        <v>880000</v>
      </c>
      <c r="M81" s="45">
        <v>7409251080</v>
      </c>
      <c r="O81" s="45">
        <f t="shared" si="1"/>
        <v>7463884849</v>
      </c>
      <c r="Q81" s="45">
        <v>-54633769</v>
      </c>
    </row>
    <row r="82" spans="1:17" ht="21">
      <c r="A82" s="49" t="s">
        <v>46</v>
      </c>
      <c r="C82" s="45">
        <v>2557000</v>
      </c>
      <c r="E82" s="45">
        <v>7302550747</v>
      </c>
      <c r="G82" s="45">
        <v>7459972631</v>
      </c>
      <c r="I82" s="45">
        <v>-157421883</v>
      </c>
      <c r="K82" s="45">
        <v>2557000</v>
      </c>
      <c r="M82" s="45">
        <v>7302550747</v>
      </c>
      <c r="O82" s="45">
        <f t="shared" si="1"/>
        <v>7459972631</v>
      </c>
      <c r="Q82" s="45">
        <v>-157421884</v>
      </c>
    </row>
    <row r="83" spans="1:17" ht="21">
      <c r="A83" s="49" t="s">
        <v>26</v>
      </c>
      <c r="C83" s="45">
        <v>21200000</v>
      </c>
      <c r="E83" s="45">
        <v>38396572920</v>
      </c>
      <c r="G83" s="45">
        <v>38523016080</v>
      </c>
      <c r="I83" s="45">
        <v>-126443160</v>
      </c>
      <c r="K83" s="45">
        <v>21200000</v>
      </c>
      <c r="M83" s="45">
        <v>38396572920</v>
      </c>
      <c r="O83" s="45">
        <f t="shared" si="1"/>
        <v>46470156594</v>
      </c>
      <c r="Q83" s="45">
        <v>-8073583674</v>
      </c>
    </row>
    <row r="84" spans="1:17" ht="21">
      <c r="A84" s="49" t="s">
        <v>44</v>
      </c>
      <c r="C84" s="45">
        <v>2767000</v>
      </c>
      <c r="E84" s="45">
        <v>8023314532</v>
      </c>
      <c r="G84" s="45">
        <v>7458722415</v>
      </c>
      <c r="I84" s="45">
        <v>564592117</v>
      </c>
      <c r="K84" s="45">
        <v>2767000</v>
      </c>
      <c r="M84" s="45">
        <v>8023314532</v>
      </c>
      <c r="O84" s="45">
        <f t="shared" si="1"/>
        <v>7458722415</v>
      </c>
      <c r="Q84" s="45">
        <v>564592117</v>
      </c>
    </row>
    <row r="85" spans="1:17" ht="21">
      <c r="A85" s="49" t="s">
        <v>50</v>
      </c>
      <c r="C85" s="45">
        <v>3028300</v>
      </c>
      <c r="E85" s="45">
        <v>7269830100</v>
      </c>
      <c r="G85" s="45">
        <v>7416363247</v>
      </c>
      <c r="I85" s="45">
        <v>-146533146</v>
      </c>
      <c r="K85" s="45">
        <v>3028300</v>
      </c>
      <c r="M85" s="45">
        <v>7269830100</v>
      </c>
      <c r="O85" s="45">
        <f t="shared" si="1"/>
        <v>7416363246</v>
      </c>
      <c r="Q85" s="45">
        <v>-146533146</v>
      </c>
    </row>
    <row r="86" spans="1:17" ht="21">
      <c r="A86" s="49" t="s">
        <v>72</v>
      </c>
      <c r="C86" s="45">
        <v>266000</v>
      </c>
      <c r="E86" s="45">
        <v>7660169181</v>
      </c>
      <c r="G86" s="45">
        <v>7385854909</v>
      </c>
      <c r="I86" s="45">
        <v>274314272</v>
      </c>
      <c r="K86" s="45">
        <v>266000</v>
      </c>
      <c r="M86" s="45">
        <v>7660169181</v>
      </c>
      <c r="O86" s="45">
        <f t="shared" si="1"/>
        <v>7385854909</v>
      </c>
      <c r="Q86" s="45">
        <v>274314272</v>
      </c>
    </row>
    <row r="87" spans="1:17" ht="21">
      <c r="A87" s="49" t="s">
        <v>89</v>
      </c>
      <c r="C87" s="45">
        <v>267500</v>
      </c>
      <c r="E87" s="45">
        <v>7469366253</v>
      </c>
      <c r="G87" s="45">
        <v>7432941297</v>
      </c>
      <c r="I87" s="45">
        <v>36424956</v>
      </c>
      <c r="K87" s="45">
        <v>267500</v>
      </c>
      <c r="M87" s="45">
        <v>7469366253</v>
      </c>
      <c r="O87" s="45">
        <f t="shared" si="1"/>
        <v>7432941297</v>
      </c>
      <c r="Q87" s="45">
        <v>36424956</v>
      </c>
    </row>
    <row r="88" spans="1:17" ht="21">
      <c r="A88" s="49" t="s">
        <v>39</v>
      </c>
      <c r="C88" s="45">
        <v>220000</v>
      </c>
      <c r="E88" s="45">
        <v>31338420300</v>
      </c>
      <c r="G88" s="45">
        <v>25564977900</v>
      </c>
      <c r="I88" s="45">
        <v>5773442400</v>
      </c>
      <c r="K88" s="45">
        <v>220000</v>
      </c>
      <c r="M88" s="45">
        <v>31338420300</v>
      </c>
      <c r="O88" s="45">
        <f t="shared" si="1"/>
        <v>17615980800</v>
      </c>
      <c r="Q88" s="45">
        <v>13722439500</v>
      </c>
    </row>
    <row r="89" spans="1:17" ht="21">
      <c r="A89" s="49" t="s">
        <v>34</v>
      </c>
      <c r="C89" s="50">
        <v>0</v>
      </c>
      <c r="D89" s="50"/>
      <c r="E89" s="50">
        <v>0</v>
      </c>
      <c r="F89" s="50"/>
      <c r="G89" s="50">
        <v>0</v>
      </c>
      <c r="I89" s="45">
        <v>1990344031</v>
      </c>
      <c r="K89" s="50">
        <v>0</v>
      </c>
      <c r="L89" s="50"/>
      <c r="M89" s="50">
        <v>0</v>
      </c>
      <c r="N89" s="50"/>
      <c r="O89" s="50">
        <f t="shared" si="1"/>
        <v>0</v>
      </c>
      <c r="P89" s="50"/>
      <c r="Q89" s="50">
        <v>0</v>
      </c>
    </row>
    <row r="90" spans="1:17" ht="21.75" thickBot="1">
      <c r="A90" s="51" t="s">
        <v>175</v>
      </c>
      <c r="E90" s="44">
        <f>SUM(E8:E89)</f>
        <v>1814618596348</v>
      </c>
      <c r="G90" s="44">
        <f>SUM(G8:G89)</f>
        <v>1650115885337</v>
      </c>
      <c r="I90" s="44">
        <f>SUM(I8:I89)</f>
        <v>166493055061</v>
      </c>
      <c r="M90" s="44">
        <f>SUM(M8:M89)</f>
        <v>1814618596348</v>
      </c>
      <c r="O90" s="44">
        <f>SUM(O8:O88)</f>
        <v>1934117579725</v>
      </c>
      <c r="Q90" s="44">
        <f>SUM(Q8:Q89)</f>
        <v>-119498983377</v>
      </c>
    </row>
    <row r="91" spans="1:17" ht="21.75" thickTop="1">
      <c r="A91" s="49"/>
    </row>
    <row r="92" spans="1:17" ht="21">
      <c r="A92" s="49"/>
    </row>
    <row r="93" spans="1:17" ht="21">
      <c r="A93" s="49"/>
    </row>
    <row r="94" spans="1:17" ht="21">
      <c r="A94" s="49"/>
      <c r="O94" s="32"/>
    </row>
    <row r="95" spans="1:17" ht="26.25">
      <c r="A95" s="74" t="s">
        <v>201</v>
      </c>
      <c r="B95" s="74"/>
      <c r="C95" s="74"/>
      <c r="D95" s="74"/>
      <c r="E95" s="74"/>
    </row>
    <row r="96" spans="1:17" ht="21">
      <c r="A96" s="49"/>
    </row>
    <row r="97" spans="1:17" ht="30">
      <c r="A97" s="71" t="s">
        <v>3</v>
      </c>
      <c r="C97" s="73" t="s">
        <v>136</v>
      </c>
      <c r="D97" s="73" t="s">
        <v>136</v>
      </c>
      <c r="E97" s="73" t="s">
        <v>136</v>
      </c>
      <c r="F97" s="73" t="s">
        <v>136</v>
      </c>
      <c r="G97" s="73" t="s">
        <v>136</v>
      </c>
      <c r="H97" s="73" t="s">
        <v>136</v>
      </c>
      <c r="I97" s="73" t="s">
        <v>136</v>
      </c>
      <c r="K97" s="73" t="s">
        <v>137</v>
      </c>
      <c r="L97" s="73" t="s">
        <v>137</v>
      </c>
      <c r="M97" s="73" t="s">
        <v>137</v>
      </c>
      <c r="N97" s="73" t="s">
        <v>137</v>
      </c>
      <c r="O97" s="73" t="s">
        <v>137</v>
      </c>
      <c r="P97" s="73" t="s">
        <v>137</v>
      </c>
      <c r="Q97" s="73" t="s">
        <v>137</v>
      </c>
    </row>
    <row r="98" spans="1:17" ht="48">
      <c r="A98" s="72" t="s">
        <v>3</v>
      </c>
      <c r="C98" s="52" t="s">
        <v>7</v>
      </c>
      <c r="E98" s="52" t="s">
        <v>163</v>
      </c>
      <c r="G98" s="52" t="s">
        <v>164</v>
      </c>
      <c r="I98" s="53" t="s">
        <v>165</v>
      </c>
      <c r="K98" s="52" t="s">
        <v>7</v>
      </c>
      <c r="M98" s="52" t="s">
        <v>163</v>
      </c>
      <c r="O98" s="52" t="s">
        <v>164</v>
      </c>
      <c r="Q98" s="53" t="s">
        <v>165</v>
      </c>
    </row>
    <row r="99" spans="1:17" ht="21">
      <c r="A99" s="49" t="s">
        <v>110</v>
      </c>
      <c r="C99" s="45">
        <v>40000</v>
      </c>
      <c r="E99" s="45">
        <v>39992750000</v>
      </c>
      <c r="G99" s="45">
        <v>41168652500</v>
      </c>
      <c r="I99" s="45">
        <v>-1175902500</v>
      </c>
      <c r="K99" s="45">
        <v>40000</v>
      </c>
      <c r="M99" s="45">
        <v>39992750000</v>
      </c>
      <c r="O99" s="45">
        <v>40004690000</v>
      </c>
      <c r="Q99" s="45">
        <v>-11940000</v>
      </c>
    </row>
    <row r="100" spans="1:17" ht="21">
      <c r="A100" s="49" t="s">
        <v>106</v>
      </c>
      <c r="C100" s="45">
        <v>1700</v>
      </c>
      <c r="E100" s="45">
        <v>1349606339</v>
      </c>
      <c r="G100" s="45">
        <v>1324484893</v>
      </c>
      <c r="I100" s="45">
        <v>25121446</v>
      </c>
      <c r="K100" s="45">
        <v>1700</v>
      </c>
      <c r="M100" s="45">
        <v>1349606339</v>
      </c>
      <c r="O100" s="45">
        <f>-(Q100-M100)</f>
        <v>1215959567</v>
      </c>
      <c r="Q100" s="45">
        <v>133646772</v>
      </c>
    </row>
    <row r="101" spans="1:17" ht="21">
      <c r="A101" s="49" t="s">
        <v>113</v>
      </c>
      <c r="C101" s="45">
        <v>150000</v>
      </c>
      <c r="E101" s="45">
        <v>149972812500</v>
      </c>
      <c r="G101" s="45">
        <v>149972812500</v>
      </c>
      <c r="I101" s="50">
        <v>0</v>
      </c>
      <c r="K101" s="45">
        <v>150000</v>
      </c>
      <c r="M101" s="45">
        <v>149972812500</v>
      </c>
      <c r="O101" s="45">
        <v>150017187500</v>
      </c>
      <c r="Q101" s="45">
        <v>-44375000</v>
      </c>
    </row>
    <row r="102" spans="1:17" ht="24.75" thickBot="1">
      <c r="A102" s="54" t="s">
        <v>175</v>
      </c>
      <c r="E102" s="44">
        <f>SUM(E99:E101)</f>
        <v>191315168839</v>
      </c>
      <c r="G102" s="44">
        <f>SUM(G99:G101)</f>
        <v>192465949893</v>
      </c>
      <c r="I102" s="44">
        <f>SUM(I99:I101)</f>
        <v>-1150781054</v>
      </c>
      <c r="M102" s="44">
        <f>SUM(M99:M101)</f>
        <v>191315168839</v>
      </c>
      <c r="O102" s="44">
        <f>SUM(O99:O101)</f>
        <v>191237837067</v>
      </c>
      <c r="Q102" s="44">
        <f>SUM(Q99:Q101)</f>
        <v>77331772</v>
      </c>
    </row>
    <row r="103" spans="1:17" ht="19.5" thickTop="1"/>
  </sheetData>
  <autoFilter ref="A2:Q9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9">
    <mergeCell ref="A2:Q2"/>
    <mergeCell ref="A3:Q3"/>
    <mergeCell ref="A4:Q4"/>
    <mergeCell ref="A95:E95"/>
    <mergeCell ref="A97:A98"/>
    <mergeCell ref="C97:I97"/>
    <mergeCell ref="K97:Q97"/>
    <mergeCell ref="A5:E5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rightToLeft="1" topLeftCell="A55" workbookViewId="0">
      <selection activeCell="T23" sqref="T23"/>
    </sheetView>
  </sheetViews>
  <sheetFormatPr defaultRowHeight="18.75"/>
  <cols>
    <col min="1" max="1" width="30.28515625" style="26" bestFit="1" customWidth="1"/>
    <col min="2" max="2" width="1" style="26" customWidth="1"/>
    <col min="3" max="3" width="12.42578125" style="26" bestFit="1" customWidth="1"/>
    <col min="4" max="4" width="1" style="26" customWidth="1"/>
    <col min="5" max="5" width="19.28515625" style="26" bestFit="1" customWidth="1"/>
    <col min="6" max="6" width="1" style="26" customWidth="1"/>
    <col min="7" max="7" width="19.28515625" style="26" bestFit="1" customWidth="1"/>
    <col min="8" max="8" width="1" style="26" customWidth="1"/>
    <col min="9" max="9" width="32.7109375" style="26" bestFit="1" customWidth="1"/>
    <col min="10" max="10" width="1" style="26" customWidth="1"/>
    <col min="11" max="11" width="15.28515625" style="26" bestFit="1" customWidth="1"/>
    <col min="12" max="12" width="1" style="26" customWidth="1"/>
    <col min="13" max="13" width="20.42578125" style="26" bestFit="1" customWidth="1"/>
    <col min="14" max="14" width="1" style="26" customWidth="1"/>
    <col min="15" max="15" width="21" style="26" bestFit="1" customWidth="1"/>
    <col min="16" max="16" width="1" style="26" customWidth="1"/>
    <col min="17" max="17" width="32.7109375" style="26" bestFit="1" customWidth="1"/>
    <col min="18" max="18" width="1" style="26" customWidth="1"/>
    <col min="19" max="19" width="9.140625" style="26" customWidth="1"/>
    <col min="20" max="20" width="19.7109375" style="26" bestFit="1" customWidth="1"/>
    <col min="21" max="16384" width="9.140625" style="26"/>
  </cols>
  <sheetData>
    <row r="1" spans="1:20">
      <c r="T1" s="31"/>
    </row>
    <row r="2" spans="1:20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T2" s="31"/>
    </row>
    <row r="3" spans="1:20" ht="30">
      <c r="A3" s="83" t="s">
        <v>134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T3" s="31"/>
    </row>
    <row r="4" spans="1:20" ht="30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T4" s="31"/>
    </row>
    <row r="5" spans="1:20" ht="30">
      <c r="A5" s="78" t="s">
        <v>200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T5" s="31"/>
    </row>
    <row r="6" spans="1:20" ht="30">
      <c r="A6" s="79" t="s">
        <v>3</v>
      </c>
      <c r="B6" s="31"/>
      <c r="C6" s="80" t="s">
        <v>136</v>
      </c>
      <c r="D6" s="80" t="s">
        <v>136</v>
      </c>
      <c r="E6" s="80" t="s">
        <v>136</v>
      </c>
      <c r="F6" s="80" t="s">
        <v>136</v>
      </c>
      <c r="G6" s="80" t="s">
        <v>136</v>
      </c>
      <c r="H6" s="80" t="s">
        <v>136</v>
      </c>
      <c r="I6" s="80" t="s">
        <v>136</v>
      </c>
      <c r="J6" s="31"/>
      <c r="K6" s="80" t="s">
        <v>137</v>
      </c>
      <c r="L6" s="80" t="s">
        <v>137</v>
      </c>
      <c r="M6" s="80" t="s">
        <v>137</v>
      </c>
      <c r="N6" s="80" t="s">
        <v>137</v>
      </c>
      <c r="O6" s="80" t="s">
        <v>137</v>
      </c>
      <c r="P6" s="80" t="s">
        <v>137</v>
      </c>
      <c r="Q6" s="80" t="s">
        <v>137</v>
      </c>
      <c r="T6" s="31"/>
    </row>
    <row r="7" spans="1:20" ht="30">
      <c r="A7" s="80" t="s">
        <v>3</v>
      </c>
      <c r="B7" s="31"/>
      <c r="C7" s="80" t="s">
        <v>7</v>
      </c>
      <c r="D7" s="31"/>
      <c r="E7" s="80" t="s">
        <v>163</v>
      </c>
      <c r="F7" s="31"/>
      <c r="G7" s="80" t="s">
        <v>164</v>
      </c>
      <c r="H7" s="31"/>
      <c r="I7" s="80" t="s">
        <v>166</v>
      </c>
      <c r="J7" s="31"/>
      <c r="K7" s="80" t="s">
        <v>7</v>
      </c>
      <c r="L7" s="31"/>
      <c r="M7" s="80" t="s">
        <v>163</v>
      </c>
      <c r="N7" s="31"/>
      <c r="O7" s="80" t="s">
        <v>164</v>
      </c>
      <c r="P7" s="31"/>
      <c r="Q7" s="80" t="s">
        <v>166</v>
      </c>
      <c r="T7" s="31"/>
    </row>
    <row r="8" spans="1:20" ht="21">
      <c r="A8" s="58" t="s">
        <v>60</v>
      </c>
      <c r="B8" s="31"/>
      <c r="C8" s="50">
        <v>0</v>
      </c>
      <c r="D8" s="50"/>
      <c r="E8" s="50">
        <v>0</v>
      </c>
      <c r="F8" s="50"/>
      <c r="G8" s="50">
        <v>0</v>
      </c>
      <c r="H8" s="50"/>
      <c r="I8" s="50">
        <v>0</v>
      </c>
      <c r="J8" s="35"/>
      <c r="K8" s="35">
        <v>6900000</v>
      </c>
      <c r="L8" s="35"/>
      <c r="M8" s="35">
        <v>26957270387</v>
      </c>
      <c r="N8" s="35"/>
      <c r="O8" s="35">
        <f>Q8-M8</f>
        <v>-27906997801</v>
      </c>
      <c r="P8" s="35"/>
      <c r="Q8" s="35">
        <v>-949727414</v>
      </c>
      <c r="T8" s="31"/>
    </row>
    <row r="9" spans="1:20" ht="21">
      <c r="A9" s="58" t="s">
        <v>31</v>
      </c>
      <c r="B9" s="31"/>
      <c r="C9" s="50">
        <v>0</v>
      </c>
      <c r="D9" s="50"/>
      <c r="E9" s="50">
        <v>0</v>
      </c>
      <c r="F9" s="50"/>
      <c r="G9" s="50">
        <v>0</v>
      </c>
      <c r="H9" s="50"/>
      <c r="I9" s="50">
        <v>0</v>
      </c>
      <c r="J9" s="35"/>
      <c r="K9" s="35">
        <v>1000000</v>
      </c>
      <c r="L9" s="35"/>
      <c r="M9" s="35">
        <v>27870295200</v>
      </c>
      <c r="N9" s="35"/>
      <c r="O9" s="35">
        <f t="shared" ref="O9:O26" si="0">Q9-M9</f>
        <v>-33754722209</v>
      </c>
      <c r="P9" s="35"/>
      <c r="Q9" s="35">
        <v>-5884427009</v>
      </c>
      <c r="T9" s="31"/>
    </row>
    <row r="10" spans="1:20" ht="21">
      <c r="A10" s="58" t="s">
        <v>30</v>
      </c>
      <c r="B10" s="31"/>
      <c r="C10" s="50">
        <v>0</v>
      </c>
      <c r="D10" s="50"/>
      <c r="E10" s="50">
        <v>0</v>
      </c>
      <c r="F10" s="50"/>
      <c r="G10" s="50">
        <v>0</v>
      </c>
      <c r="H10" s="50"/>
      <c r="I10" s="50">
        <v>0</v>
      </c>
      <c r="J10" s="35"/>
      <c r="K10" s="35">
        <v>4500000</v>
      </c>
      <c r="L10" s="35"/>
      <c r="M10" s="35">
        <v>12930006071</v>
      </c>
      <c r="N10" s="35"/>
      <c r="O10" s="35">
        <f t="shared" si="0"/>
        <v>-13328861349</v>
      </c>
      <c r="P10" s="35"/>
      <c r="Q10" s="35">
        <v>-398855278</v>
      </c>
      <c r="T10" s="32"/>
    </row>
    <row r="11" spans="1:20" ht="21">
      <c r="A11" s="58" t="s">
        <v>16</v>
      </c>
      <c r="B11" s="31"/>
      <c r="C11" s="50">
        <v>0</v>
      </c>
      <c r="D11" s="50"/>
      <c r="E11" s="50">
        <v>0</v>
      </c>
      <c r="F11" s="50"/>
      <c r="G11" s="50">
        <v>0</v>
      </c>
      <c r="H11" s="50"/>
      <c r="I11" s="50">
        <v>0</v>
      </c>
      <c r="J11" s="35"/>
      <c r="K11" s="35">
        <v>5600000</v>
      </c>
      <c r="L11" s="35"/>
      <c r="M11" s="35">
        <v>17685271514</v>
      </c>
      <c r="N11" s="35"/>
      <c r="O11" s="35">
        <f t="shared" si="0"/>
        <v>-22049529246</v>
      </c>
      <c r="P11" s="35"/>
      <c r="Q11" s="35">
        <v>-4364257732</v>
      </c>
      <c r="T11" s="31"/>
    </row>
    <row r="12" spans="1:20" ht="21">
      <c r="A12" s="58" t="s">
        <v>19</v>
      </c>
      <c r="B12" s="31"/>
      <c r="C12" s="50">
        <v>0</v>
      </c>
      <c r="D12" s="50"/>
      <c r="E12" s="50">
        <v>0</v>
      </c>
      <c r="F12" s="50"/>
      <c r="G12" s="50">
        <v>0</v>
      </c>
      <c r="H12" s="50"/>
      <c r="I12" s="50">
        <v>0</v>
      </c>
      <c r="J12" s="35"/>
      <c r="K12" s="35">
        <v>7350000</v>
      </c>
      <c r="L12" s="35"/>
      <c r="M12" s="35">
        <v>40896132947</v>
      </c>
      <c r="N12" s="35"/>
      <c r="O12" s="35">
        <f t="shared" si="0"/>
        <v>-34087362793</v>
      </c>
      <c r="P12" s="35"/>
      <c r="Q12" s="35">
        <v>6808770154</v>
      </c>
      <c r="T12" s="32"/>
    </row>
    <row r="13" spans="1:20" ht="21">
      <c r="A13" s="58" t="s">
        <v>18</v>
      </c>
      <c r="B13" s="31"/>
      <c r="C13" s="50">
        <v>0</v>
      </c>
      <c r="D13" s="50"/>
      <c r="E13" s="50">
        <v>0</v>
      </c>
      <c r="F13" s="50"/>
      <c r="G13" s="50">
        <v>0</v>
      </c>
      <c r="H13" s="50"/>
      <c r="I13" s="50">
        <v>0</v>
      </c>
      <c r="J13" s="35"/>
      <c r="K13" s="35">
        <v>24004290</v>
      </c>
      <c r="L13" s="35"/>
      <c r="M13" s="35">
        <v>113324848405</v>
      </c>
      <c r="N13" s="35"/>
      <c r="O13" s="35">
        <f t="shared" si="0"/>
        <v>-86659223394</v>
      </c>
      <c r="P13" s="35"/>
      <c r="Q13" s="35">
        <v>26665625011</v>
      </c>
      <c r="T13" s="31"/>
    </row>
    <row r="14" spans="1:20" ht="21">
      <c r="A14" s="58" t="s">
        <v>17</v>
      </c>
      <c r="B14" s="31"/>
      <c r="C14" s="50">
        <v>0</v>
      </c>
      <c r="D14" s="50"/>
      <c r="E14" s="50">
        <v>0</v>
      </c>
      <c r="F14" s="50"/>
      <c r="G14" s="50">
        <v>0</v>
      </c>
      <c r="H14" s="50"/>
      <c r="I14" s="50">
        <v>0</v>
      </c>
      <c r="J14" s="35"/>
      <c r="K14" s="35">
        <v>7700000</v>
      </c>
      <c r="L14" s="35"/>
      <c r="M14" s="35">
        <v>19543183099</v>
      </c>
      <c r="N14" s="35"/>
      <c r="O14" s="35">
        <f t="shared" si="0"/>
        <v>-18122945154</v>
      </c>
      <c r="P14" s="35"/>
      <c r="Q14" s="35">
        <v>1420237945</v>
      </c>
      <c r="T14" s="32"/>
    </row>
    <row r="15" spans="1:20" ht="21">
      <c r="A15" s="58" t="s">
        <v>167</v>
      </c>
      <c r="B15" s="31"/>
      <c r="C15" s="50">
        <v>0</v>
      </c>
      <c r="D15" s="50"/>
      <c r="E15" s="50">
        <v>0</v>
      </c>
      <c r="F15" s="50"/>
      <c r="G15" s="50">
        <v>0</v>
      </c>
      <c r="H15" s="50"/>
      <c r="I15" s="50">
        <v>0</v>
      </c>
      <c r="J15" s="35"/>
      <c r="K15" s="35">
        <v>26800000</v>
      </c>
      <c r="L15" s="35"/>
      <c r="M15" s="35">
        <v>102011402189</v>
      </c>
      <c r="N15" s="35"/>
      <c r="O15" s="35">
        <f t="shared" si="0"/>
        <v>-117422368243</v>
      </c>
      <c r="P15" s="35"/>
      <c r="Q15" s="35">
        <v>-15410966054</v>
      </c>
      <c r="T15" s="33"/>
    </row>
    <row r="16" spans="1:20" ht="21">
      <c r="A16" s="58" t="s">
        <v>168</v>
      </c>
      <c r="B16" s="31"/>
      <c r="C16" s="50">
        <v>0</v>
      </c>
      <c r="D16" s="50"/>
      <c r="E16" s="50">
        <v>0</v>
      </c>
      <c r="F16" s="50"/>
      <c r="G16" s="50">
        <v>0</v>
      </c>
      <c r="H16" s="50"/>
      <c r="I16" s="50">
        <v>0</v>
      </c>
      <c r="J16" s="35"/>
      <c r="K16" s="35">
        <v>12283333</v>
      </c>
      <c r="L16" s="35"/>
      <c r="M16" s="35">
        <v>32211400552</v>
      </c>
      <c r="N16" s="35"/>
      <c r="O16" s="35">
        <f t="shared" si="0"/>
        <v>-35028609893</v>
      </c>
      <c r="P16" s="35"/>
      <c r="Q16" s="35">
        <v>-2817209341</v>
      </c>
      <c r="T16" s="33"/>
    </row>
    <row r="17" spans="1:20" ht="21">
      <c r="A17" s="58" t="s">
        <v>187</v>
      </c>
      <c r="B17" s="31"/>
      <c r="C17" s="50">
        <v>0</v>
      </c>
      <c r="D17" s="50"/>
      <c r="E17" s="50">
        <v>0</v>
      </c>
      <c r="F17" s="50"/>
      <c r="G17" s="50">
        <v>0</v>
      </c>
      <c r="H17" s="50"/>
      <c r="I17" s="50">
        <v>0</v>
      </c>
      <c r="J17" s="35"/>
      <c r="K17" s="35">
        <v>4300000</v>
      </c>
      <c r="L17" s="35"/>
      <c r="M17" s="35">
        <v>33718213466</v>
      </c>
      <c r="N17" s="35"/>
      <c r="O17" s="35">
        <f t="shared" si="0"/>
        <v>-36857354196</v>
      </c>
      <c r="P17" s="35"/>
      <c r="Q17" s="35">
        <v>-3139140730</v>
      </c>
      <c r="T17" s="34"/>
    </row>
    <row r="18" spans="1:20" ht="21">
      <c r="A18" s="58" t="s">
        <v>188</v>
      </c>
      <c r="B18" s="31"/>
      <c r="C18" s="50">
        <v>0</v>
      </c>
      <c r="D18" s="50"/>
      <c r="E18" s="50">
        <v>0</v>
      </c>
      <c r="F18" s="50"/>
      <c r="G18" s="50">
        <v>0</v>
      </c>
      <c r="H18" s="50"/>
      <c r="I18" s="50">
        <v>0</v>
      </c>
      <c r="J18" s="35"/>
      <c r="K18" s="35">
        <v>470000</v>
      </c>
      <c r="L18" s="35"/>
      <c r="M18" s="35">
        <v>26394912917</v>
      </c>
      <c r="N18" s="35"/>
      <c r="O18" s="35">
        <f t="shared" si="0"/>
        <v>-29434680317</v>
      </c>
      <c r="P18" s="35"/>
      <c r="Q18" s="35">
        <v>-3039767400</v>
      </c>
      <c r="T18" s="34"/>
    </row>
    <row r="19" spans="1:20" ht="21">
      <c r="A19" s="58" t="s">
        <v>189</v>
      </c>
      <c r="B19" s="31"/>
      <c r="C19" s="50">
        <v>0</v>
      </c>
      <c r="D19" s="50"/>
      <c r="E19" s="50">
        <v>0</v>
      </c>
      <c r="F19" s="50"/>
      <c r="G19" s="50">
        <v>0</v>
      </c>
      <c r="H19" s="50"/>
      <c r="I19" s="50">
        <v>0</v>
      </c>
      <c r="J19" s="35"/>
      <c r="K19" s="35">
        <v>1239097</v>
      </c>
      <c r="L19" s="35"/>
      <c r="M19" s="35">
        <v>5126630520</v>
      </c>
      <c r="N19" s="35"/>
      <c r="O19" s="35">
        <f t="shared" si="0"/>
        <v>-6084825581</v>
      </c>
      <c r="P19" s="35"/>
      <c r="Q19" s="35">
        <v>-958195061</v>
      </c>
      <c r="T19" s="34"/>
    </row>
    <row r="20" spans="1:20" ht="21">
      <c r="A20" s="58" t="s">
        <v>28</v>
      </c>
      <c r="B20" s="31"/>
      <c r="C20" s="50">
        <v>0</v>
      </c>
      <c r="D20" s="50"/>
      <c r="E20" s="50">
        <v>0</v>
      </c>
      <c r="F20" s="50"/>
      <c r="G20" s="50">
        <v>0</v>
      </c>
      <c r="H20" s="50"/>
      <c r="I20" s="50">
        <v>0</v>
      </c>
      <c r="J20" s="35"/>
      <c r="K20" s="35">
        <v>300348</v>
      </c>
      <c r="L20" s="35"/>
      <c r="M20" s="35">
        <v>7631340294</v>
      </c>
      <c r="N20" s="35"/>
      <c r="O20" s="35">
        <f t="shared" si="0"/>
        <v>-7925898599</v>
      </c>
      <c r="P20" s="35"/>
      <c r="Q20" s="35">
        <v>-294558305</v>
      </c>
      <c r="T20" s="34"/>
    </row>
    <row r="21" spans="1:20" ht="21">
      <c r="A21" s="58" t="s">
        <v>190</v>
      </c>
      <c r="B21" s="31"/>
      <c r="C21" s="50">
        <v>0</v>
      </c>
      <c r="D21" s="50"/>
      <c r="E21" s="50">
        <v>0</v>
      </c>
      <c r="F21" s="50"/>
      <c r="G21" s="50">
        <v>0</v>
      </c>
      <c r="H21" s="50"/>
      <c r="I21" s="50">
        <v>0</v>
      </c>
      <c r="J21" s="35"/>
      <c r="K21" s="35">
        <v>850000</v>
      </c>
      <c r="L21" s="35"/>
      <c r="M21" s="35">
        <v>8719767954</v>
      </c>
      <c r="N21" s="35"/>
      <c r="O21" s="35">
        <f t="shared" si="0"/>
        <v>-8828152619</v>
      </c>
      <c r="P21" s="35"/>
      <c r="Q21" s="35">
        <v>-108384665</v>
      </c>
      <c r="T21" s="34"/>
    </row>
    <row r="22" spans="1:20" ht="21">
      <c r="A22" s="58" t="s">
        <v>191</v>
      </c>
      <c r="B22" s="31"/>
      <c r="C22" s="50">
        <v>0</v>
      </c>
      <c r="D22" s="50"/>
      <c r="E22" s="50">
        <v>0</v>
      </c>
      <c r="F22" s="50"/>
      <c r="G22" s="50">
        <v>0</v>
      </c>
      <c r="H22" s="50"/>
      <c r="I22" s="50">
        <v>0</v>
      </c>
      <c r="J22" s="35"/>
      <c r="K22" s="35">
        <v>60000</v>
      </c>
      <c r="L22" s="35"/>
      <c r="M22" s="35">
        <v>1076096523</v>
      </c>
      <c r="N22" s="35"/>
      <c r="O22" s="35">
        <f t="shared" si="0"/>
        <v>-966336253</v>
      </c>
      <c r="P22" s="35"/>
      <c r="Q22" s="35">
        <v>109760270</v>
      </c>
      <c r="T22" s="34"/>
    </row>
    <row r="23" spans="1:20" ht="21">
      <c r="A23" s="58" t="s">
        <v>192</v>
      </c>
      <c r="B23" s="31"/>
      <c r="C23" s="50">
        <v>0</v>
      </c>
      <c r="D23" s="50"/>
      <c r="E23" s="50">
        <v>0</v>
      </c>
      <c r="F23" s="50"/>
      <c r="G23" s="50">
        <v>0</v>
      </c>
      <c r="H23" s="50"/>
      <c r="I23" s="50">
        <v>0</v>
      </c>
      <c r="J23" s="35"/>
      <c r="K23" s="35">
        <v>397772</v>
      </c>
      <c r="L23" s="35"/>
      <c r="M23" s="35">
        <v>4738126337</v>
      </c>
      <c r="N23" s="35"/>
      <c r="O23" s="35">
        <f t="shared" si="0"/>
        <v>-3969186591</v>
      </c>
      <c r="P23" s="35"/>
      <c r="Q23" s="35">
        <v>768939746</v>
      </c>
      <c r="T23" s="34"/>
    </row>
    <row r="24" spans="1:20" ht="21">
      <c r="A24" s="58" t="s">
        <v>193</v>
      </c>
      <c r="B24" s="31"/>
      <c r="C24" s="50">
        <v>0</v>
      </c>
      <c r="D24" s="50"/>
      <c r="E24" s="50">
        <v>0</v>
      </c>
      <c r="F24" s="50"/>
      <c r="G24" s="50">
        <v>0</v>
      </c>
      <c r="H24" s="50"/>
      <c r="I24" s="50">
        <v>0</v>
      </c>
      <c r="J24" s="35"/>
      <c r="K24" s="35">
        <v>604116</v>
      </c>
      <c r="L24" s="35"/>
      <c r="M24" s="35">
        <v>8041634610</v>
      </c>
      <c r="N24" s="35"/>
      <c r="O24" s="35">
        <f t="shared" si="0"/>
        <v>-7926791681</v>
      </c>
      <c r="P24" s="35"/>
      <c r="Q24" s="35">
        <v>114842929</v>
      </c>
      <c r="T24" s="34"/>
    </row>
    <row r="25" spans="1:20" ht="21">
      <c r="A25" s="58" t="s">
        <v>194</v>
      </c>
      <c r="B25" s="31"/>
      <c r="C25" s="50">
        <v>0</v>
      </c>
      <c r="D25" s="50"/>
      <c r="E25" s="50">
        <v>0</v>
      </c>
      <c r="F25" s="50"/>
      <c r="G25" s="50">
        <v>0</v>
      </c>
      <c r="H25" s="50"/>
      <c r="I25" s="50">
        <v>0</v>
      </c>
      <c r="J25" s="35"/>
      <c r="K25" s="35">
        <v>3500000</v>
      </c>
      <c r="L25" s="35"/>
      <c r="M25" s="35">
        <v>23018533057</v>
      </c>
      <c r="N25" s="35"/>
      <c r="O25" s="35">
        <f t="shared" si="0"/>
        <v>-22233315307</v>
      </c>
      <c r="P25" s="35"/>
      <c r="Q25" s="35">
        <v>785217750</v>
      </c>
      <c r="T25" s="34"/>
    </row>
    <row r="26" spans="1:20" ht="21">
      <c r="A26" s="58" t="s">
        <v>195</v>
      </c>
      <c r="B26" s="31"/>
      <c r="C26" s="50">
        <v>0</v>
      </c>
      <c r="D26" s="50"/>
      <c r="E26" s="50">
        <v>0</v>
      </c>
      <c r="F26" s="50"/>
      <c r="G26" s="50">
        <v>0</v>
      </c>
      <c r="H26" s="50"/>
      <c r="I26" s="50">
        <v>0</v>
      </c>
      <c r="J26" s="35"/>
      <c r="K26" s="35">
        <v>3000000</v>
      </c>
      <c r="L26" s="35"/>
      <c r="M26" s="35">
        <v>39992225703</v>
      </c>
      <c r="N26" s="35"/>
      <c r="O26" s="35">
        <f t="shared" si="0"/>
        <v>-38826787323</v>
      </c>
      <c r="P26" s="35"/>
      <c r="Q26" s="35">
        <v>1165438380</v>
      </c>
      <c r="T26" s="34"/>
    </row>
    <row r="27" spans="1:20" ht="19.5" thickBot="1">
      <c r="A27" s="59" t="s">
        <v>175</v>
      </c>
      <c r="B27" s="31"/>
      <c r="C27" s="35"/>
      <c r="D27" s="35"/>
      <c r="E27" s="41">
        <f>SUM(E8:E26)</f>
        <v>0</v>
      </c>
      <c r="F27" s="35"/>
      <c r="G27" s="41">
        <f>SUM(G8:G26)</f>
        <v>0</v>
      </c>
      <c r="H27" s="35"/>
      <c r="I27" s="41">
        <f>SUM(I8:I26)</f>
        <v>0</v>
      </c>
      <c r="J27" s="35"/>
      <c r="K27" s="35"/>
      <c r="L27" s="35"/>
      <c r="M27" s="41">
        <f>SUM(M8:M26)</f>
        <v>551887291745</v>
      </c>
      <c r="N27" s="35"/>
      <c r="O27" s="41">
        <f>SUM(O8:O26)</f>
        <v>-551413948549</v>
      </c>
      <c r="P27" s="35"/>
      <c r="Q27" s="41">
        <f>SUM(Q8:Q26)</f>
        <v>473343196</v>
      </c>
      <c r="T27" s="31"/>
    </row>
    <row r="28" spans="1:20" ht="19.5" thickTop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T28" s="31"/>
    </row>
    <row r="29" spans="1:20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T29" s="31"/>
    </row>
    <row r="30" spans="1:20" ht="30">
      <c r="A30" s="77" t="s">
        <v>198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T30" s="31"/>
    </row>
    <row r="31" spans="1:20" ht="30">
      <c r="A31" s="79" t="s">
        <v>3</v>
      </c>
      <c r="B31" s="31"/>
      <c r="C31" s="80" t="s">
        <v>136</v>
      </c>
      <c r="D31" s="80" t="s">
        <v>136</v>
      </c>
      <c r="E31" s="80" t="s">
        <v>136</v>
      </c>
      <c r="F31" s="80" t="s">
        <v>136</v>
      </c>
      <c r="G31" s="80" t="s">
        <v>136</v>
      </c>
      <c r="H31" s="80" t="s">
        <v>136</v>
      </c>
      <c r="I31" s="80" t="s">
        <v>136</v>
      </c>
      <c r="J31" s="31"/>
      <c r="K31" s="80" t="s">
        <v>137</v>
      </c>
      <c r="L31" s="80" t="s">
        <v>137</v>
      </c>
      <c r="M31" s="80" t="s">
        <v>137</v>
      </c>
      <c r="N31" s="80" t="s">
        <v>137</v>
      </c>
      <c r="O31" s="80" t="s">
        <v>137</v>
      </c>
      <c r="P31" s="80" t="s">
        <v>137</v>
      </c>
      <c r="Q31" s="80" t="s">
        <v>137</v>
      </c>
      <c r="T31" s="31"/>
    </row>
    <row r="32" spans="1:20" ht="30">
      <c r="A32" s="80" t="s">
        <v>3</v>
      </c>
      <c r="B32" s="31"/>
      <c r="C32" s="60" t="s">
        <v>7</v>
      </c>
      <c r="D32" s="31"/>
      <c r="E32" s="60" t="s">
        <v>163</v>
      </c>
      <c r="F32" s="31"/>
      <c r="G32" s="60" t="s">
        <v>164</v>
      </c>
      <c r="H32" s="31"/>
      <c r="I32" s="60" t="s">
        <v>166</v>
      </c>
      <c r="J32" s="31"/>
      <c r="K32" s="60" t="s">
        <v>7</v>
      </c>
      <c r="L32" s="31"/>
      <c r="M32" s="60" t="s">
        <v>163</v>
      </c>
      <c r="N32" s="31"/>
      <c r="O32" s="60" t="s">
        <v>164</v>
      </c>
      <c r="P32" s="31"/>
      <c r="Q32" s="60" t="s">
        <v>166</v>
      </c>
      <c r="T32" s="31"/>
    </row>
    <row r="33" spans="1:20" ht="21">
      <c r="A33" s="27" t="s">
        <v>34</v>
      </c>
      <c r="C33" s="29">
        <v>205809</v>
      </c>
      <c r="D33" s="29"/>
      <c r="E33" s="29">
        <v>3749498356</v>
      </c>
      <c r="F33" s="29"/>
      <c r="G33" s="29">
        <v>5709007677</v>
      </c>
      <c r="H33" s="29"/>
      <c r="I33" s="29">
        <v>-1959509321</v>
      </c>
      <c r="J33" s="29"/>
      <c r="K33" s="29">
        <v>2000000</v>
      </c>
      <c r="L33" s="29"/>
      <c r="M33" s="29">
        <v>41129504893</v>
      </c>
      <c r="N33" s="29"/>
      <c r="O33" s="29">
        <f>Q33-M33</f>
        <v>-47384007103</v>
      </c>
      <c r="P33" s="29"/>
      <c r="Q33" s="35">
        <v>-6254502210</v>
      </c>
      <c r="T33" s="31"/>
    </row>
    <row r="34" spans="1:20" ht="21">
      <c r="A34" s="27" t="s">
        <v>196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v>0</v>
      </c>
      <c r="J34" s="29"/>
      <c r="K34" s="29">
        <v>2700000</v>
      </c>
      <c r="L34" s="29"/>
      <c r="M34" s="29">
        <v>45180999182</v>
      </c>
      <c r="N34" s="29"/>
      <c r="O34" s="29">
        <f>Q34-M34</f>
        <v>-48857798625</v>
      </c>
      <c r="P34" s="29"/>
      <c r="Q34" s="35">
        <v>-3676799443</v>
      </c>
      <c r="T34" s="31"/>
    </row>
    <row r="35" spans="1:20" ht="21">
      <c r="A35" s="27" t="s">
        <v>197</v>
      </c>
      <c r="C35" s="5">
        <v>0</v>
      </c>
      <c r="D35" s="5"/>
      <c r="E35" s="5">
        <v>0</v>
      </c>
      <c r="F35" s="5"/>
      <c r="G35" s="5">
        <v>0</v>
      </c>
      <c r="H35" s="5"/>
      <c r="I35" s="5">
        <v>0</v>
      </c>
      <c r="J35" s="29"/>
      <c r="K35" s="29">
        <v>1900000</v>
      </c>
      <c r="L35" s="29">
        <v>1900000</v>
      </c>
      <c r="M35" s="29">
        <v>40600251275</v>
      </c>
      <c r="N35" s="29"/>
      <c r="O35" s="29">
        <f>Q35-M35</f>
        <v>-39647380701</v>
      </c>
      <c r="P35" s="29"/>
      <c r="Q35" s="35">
        <v>952870574</v>
      </c>
      <c r="T35" s="31"/>
    </row>
    <row r="36" spans="1:20" ht="21">
      <c r="A36" s="27" t="s">
        <v>169</v>
      </c>
      <c r="C36" s="5">
        <v>0</v>
      </c>
      <c r="D36" s="5"/>
      <c r="E36" s="5">
        <v>0</v>
      </c>
      <c r="F36" s="5"/>
      <c r="G36" s="5">
        <v>0</v>
      </c>
      <c r="H36" s="5"/>
      <c r="I36" s="5">
        <v>0</v>
      </c>
      <c r="J36" s="29"/>
      <c r="K36" s="29">
        <v>85000</v>
      </c>
      <c r="L36" s="29"/>
      <c r="M36" s="29">
        <v>11666005239</v>
      </c>
      <c r="N36" s="29"/>
      <c r="O36" s="29">
        <f>Q36-M36</f>
        <v>-15178755484</v>
      </c>
      <c r="P36" s="29"/>
      <c r="Q36" s="35">
        <v>-3512750245</v>
      </c>
      <c r="T36" s="33"/>
    </row>
    <row r="37" spans="1:20" ht="21.75" thickBot="1">
      <c r="A37" s="40" t="s">
        <v>175</v>
      </c>
      <c r="E37" s="28">
        <f>SUM(E33:E36)</f>
        <v>3749498356</v>
      </c>
      <c r="G37" s="28">
        <f>SUM(G33:G36)</f>
        <v>5709007677</v>
      </c>
      <c r="I37" s="28">
        <f>SUM(I33:I36)</f>
        <v>-1959509321</v>
      </c>
      <c r="M37" s="28">
        <f>SUM(M33:M36)</f>
        <v>138576760589</v>
      </c>
      <c r="O37" s="28">
        <f>SUM(O33:O36)</f>
        <v>-151067941913</v>
      </c>
      <c r="Q37" s="28">
        <f>SUM(Q33:Q36)</f>
        <v>-12491181324</v>
      </c>
    </row>
    <row r="38" spans="1:20" ht="19.5" thickTop="1"/>
    <row r="40" spans="1:20">
      <c r="T40" s="31"/>
    </row>
    <row r="41" spans="1:20" ht="30">
      <c r="A41" s="78" t="s">
        <v>199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T41" s="31"/>
    </row>
    <row r="42" spans="1:20" ht="30">
      <c r="A42" s="81" t="s">
        <v>3</v>
      </c>
      <c r="C42" s="82" t="s">
        <v>136</v>
      </c>
      <c r="D42" s="82" t="s">
        <v>136</v>
      </c>
      <c r="E42" s="82" t="s">
        <v>136</v>
      </c>
      <c r="F42" s="82" t="s">
        <v>136</v>
      </c>
      <c r="G42" s="82" t="s">
        <v>136</v>
      </c>
      <c r="H42" s="82" t="s">
        <v>136</v>
      </c>
      <c r="I42" s="82" t="s">
        <v>136</v>
      </c>
      <c r="K42" s="82" t="s">
        <v>137</v>
      </c>
      <c r="L42" s="82" t="s">
        <v>137</v>
      </c>
      <c r="M42" s="82" t="s">
        <v>137</v>
      </c>
      <c r="N42" s="82" t="s">
        <v>137</v>
      </c>
      <c r="O42" s="82" t="s">
        <v>137</v>
      </c>
      <c r="P42" s="82" t="s">
        <v>137</v>
      </c>
      <c r="Q42" s="82" t="s">
        <v>137</v>
      </c>
      <c r="T42" s="32"/>
    </row>
    <row r="43" spans="1:20" ht="30">
      <c r="A43" s="82" t="s">
        <v>3</v>
      </c>
      <c r="C43" s="39" t="s">
        <v>7</v>
      </c>
      <c r="E43" s="38" t="s">
        <v>163</v>
      </c>
      <c r="G43" s="38" t="s">
        <v>164</v>
      </c>
      <c r="I43" s="38" t="s">
        <v>166</v>
      </c>
      <c r="K43" s="39" t="s">
        <v>7</v>
      </c>
      <c r="M43" s="38" t="s">
        <v>163</v>
      </c>
      <c r="O43" s="38" t="s">
        <v>164</v>
      </c>
      <c r="Q43" s="38" t="s">
        <v>166</v>
      </c>
    </row>
    <row r="44" spans="1:20" ht="21.75" thickBot="1">
      <c r="A44" s="43" t="s">
        <v>110</v>
      </c>
      <c r="C44" s="42">
        <v>80000</v>
      </c>
      <c r="D44" s="29"/>
      <c r="E44" s="30">
        <v>79985500000</v>
      </c>
      <c r="F44" s="29"/>
      <c r="G44" s="30">
        <f>-(I44-E44)</f>
        <v>79994880000</v>
      </c>
      <c r="H44" s="29"/>
      <c r="I44" s="30">
        <v>-9380000</v>
      </c>
      <c r="J44" s="29"/>
      <c r="K44" s="42">
        <v>210000</v>
      </c>
      <c r="L44" s="29"/>
      <c r="M44" s="30">
        <v>209961937500</v>
      </c>
      <c r="N44" s="29"/>
      <c r="O44" s="30">
        <f>Q44-M44</f>
        <v>-209986560000</v>
      </c>
      <c r="P44" s="29"/>
      <c r="Q44" s="36">
        <v>-24622500</v>
      </c>
    </row>
    <row r="45" spans="1:20" ht="19.5" thickTop="1"/>
  </sheetData>
  <mergeCells count="23">
    <mergeCell ref="A4:Q4"/>
    <mergeCell ref="A3:Q3"/>
    <mergeCell ref="A2:Q2"/>
    <mergeCell ref="A42:A43"/>
    <mergeCell ref="C42:I42"/>
    <mergeCell ref="K42:Q42"/>
    <mergeCell ref="A41:Q41"/>
    <mergeCell ref="O7"/>
    <mergeCell ref="Q7"/>
    <mergeCell ref="A6:A7"/>
    <mergeCell ref="C7"/>
    <mergeCell ref="E7"/>
    <mergeCell ref="G7"/>
    <mergeCell ref="I7"/>
    <mergeCell ref="C6:I6"/>
    <mergeCell ref="K7"/>
    <mergeCell ref="M7"/>
    <mergeCell ref="A30:Q30"/>
    <mergeCell ref="A5:Q5"/>
    <mergeCell ref="A31:A32"/>
    <mergeCell ref="C31:I31"/>
    <mergeCell ref="K31:Q31"/>
    <mergeCell ref="K6:Q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3"/>
  <sheetViews>
    <sheetView rightToLeft="1" workbookViewId="0">
      <selection activeCell="S103" sqref="S103"/>
    </sheetView>
  </sheetViews>
  <sheetFormatPr defaultRowHeight="18.75"/>
  <cols>
    <col min="1" max="1" width="30.42578125" style="21" bestFit="1" customWidth="1"/>
    <col min="2" max="2" width="1" style="21" customWidth="1"/>
    <col min="3" max="3" width="21.42578125" style="21" bestFit="1" customWidth="1"/>
    <col min="4" max="4" width="1" style="21" customWidth="1"/>
    <col min="5" max="5" width="22.85546875" style="21" bestFit="1" customWidth="1"/>
    <col min="6" max="6" width="1" style="21" customWidth="1"/>
    <col min="7" max="7" width="16.42578125" style="21" bestFit="1" customWidth="1"/>
    <col min="8" max="8" width="1" style="21" customWidth="1"/>
    <col min="9" max="9" width="16.5703125" style="21" bestFit="1" customWidth="1"/>
    <col min="10" max="10" width="1" style="21" customWidth="1"/>
    <col min="11" max="11" width="25.85546875" style="21" bestFit="1" customWidth="1"/>
    <col min="12" max="12" width="1" style="21" customWidth="1"/>
    <col min="13" max="13" width="21.42578125" style="21" bestFit="1" customWidth="1"/>
    <col min="14" max="14" width="1" style="21" customWidth="1"/>
    <col min="15" max="15" width="22.85546875" style="21" bestFit="1" customWidth="1"/>
    <col min="16" max="16" width="1" style="21" customWidth="1"/>
    <col min="17" max="17" width="20.5703125" style="21" bestFit="1" customWidth="1"/>
    <col min="18" max="18" width="1" style="21" customWidth="1"/>
    <col min="19" max="19" width="17.5703125" style="21" bestFit="1" customWidth="1"/>
    <col min="20" max="20" width="1" style="21" customWidth="1"/>
    <col min="21" max="21" width="25.85546875" style="21" bestFit="1" customWidth="1"/>
    <col min="22" max="22" width="1" style="21" customWidth="1"/>
    <col min="23" max="23" width="9.140625" style="21" customWidth="1"/>
    <col min="24" max="16384" width="9.140625" style="21"/>
  </cols>
  <sheetData>
    <row r="2" spans="1:21" ht="30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ht="30">
      <c r="A3" s="84" t="s">
        <v>134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ht="30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6" spans="1:21" ht="30">
      <c r="A6" s="85" t="s">
        <v>3</v>
      </c>
      <c r="C6" s="87" t="s">
        <v>136</v>
      </c>
      <c r="D6" s="87" t="s">
        <v>136</v>
      </c>
      <c r="E6" s="87" t="s">
        <v>136</v>
      </c>
      <c r="F6" s="87" t="s">
        <v>136</v>
      </c>
      <c r="G6" s="87" t="s">
        <v>136</v>
      </c>
      <c r="H6" s="87" t="s">
        <v>136</v>
      </c>
      <c r="I6" s="87" t="s">
        <v>136</v>
      </c>
      <c r="J6" s="87" t="s">
        <v>136</v>
      </c>
      <c r="K6" s="87" t="s">
        <v>136</v>
      </c>
      <c r="M6" s="87" t="s">
        <v>137</v>
      </c>
      <c r="N6" s="87" t="s">
        <v>137</v>
      </c>
      <c r="O6" s="87" t="s">
        <v>137</v>
      </c>
      <c r="P6" s="87" t="s">
        <v>137</v>
      </c>
      <c r="Q6" s="87" t="s">
        <v>137</v>
      </c>
      <c r="R6" s="87" t="s">
        <v>137</v>
      </c>
      <c r="S6" s="87" t="s">
        <v>137</v>
      </c>
      <c r="T6" s="87" t="s">
        <v>137</v>
      </c>
      <c r="U6" s="87" t="s">
        <v>137</v>
      </c>
    </row>
    <row r="7" spans="1:21" ht="30">
      <c r="A7" s="86" t="s">
        <v>3</v>
      </c>
      <c r="C7" s="87" t="s">
        <v>170</v>
      </c>
      <c r="E7" s="87" t="s">
        <v>171</v>
      </c>
      <c r="G7" s="87" t="s">
        <v>172</v>
      </c>
      <c r="I7" s="87" t="s">
        <v>122</v>
      </c>
      <c r="K7" s="87" t="s">
        <v>173</v>
      </c>
      <c r="M7" s="87" t="s">
        <v>170</v>
      </c>
      <c r="O7" s="87" t="s">
        <v>171</v>
      </c>
      <c r="Q7" s="87" t="s">
        <v>172</v>
      </c>
      <c r="S7" s="87" t="s">
        <v>122</v>
      </c>
      <c r="U7" s="87" t="s">
        <v>173</v>
      </c>
    </row>
    <row r="8" spans="1:21" ht="21">
      <c r="A8" s="22" t="s">
        <v>20</v>
      </c>
      <c r="C8" s="5">
        <v>0</v>
      </c>
      <c r="E8" s="21">
        <f>VLOOKUP(A8,'درآمد ناشی از تغییر قیمت اوراق'!$A$8:$I$89,9,0)</f>
        <v>313016514</v>
      </c>
      <c r="G8" s="5">
        <v>0</v>
      </c>
      <c r="I8" s="21">
        <f>E8+G8</f>
        <v>313016514</v>
      </c>
      <c r="K8" s="21">
        <v>0.18760140627565164</v>
      </c>
      <c r="M8" s="21">
        <v>137273000</v>
      </c>
      <c r="O8" s="21">
        <f>VLOOKUP(A8,'درآمد ناشی از تغییر قیمت اوراق'!$A$8:$Q$89,17,FALSE)</f>
        <v>-8454438319</v>
      </c>
      <c r="Q8" s="5">
        <v>0</v>
      </c>
      <c r="S8" s="21">
        <f>M8+O8+Q8</f>
        <v>-8317165319</v>
      </c>
      <c r="U8" s="21">
        <v>9.6206504085432307</v>
      </c>
    </row>
    <row r="9" spans="1:21" ht="21">
      <c r="A9" s="22" t="s">
        <v>34</v>
      </c>
      <c r="C9" s="5">
        <v>0</v>
      </c>
      <c r="E9" s="21">
        <f>VLOOKUP(A9,'درآمد ناشی از تغییر قیمت اوراق'!$A$8:$I$89,9,0)</f>
        <v>1990344031</v>
      </c>
      <c r="G9" s="21">
        <v>-1959509321</v>
      </c>
      <c r="I9" s="21">
        <f t="shared" ref="I9:I72" si="0">E9+G9</f>
        <v>30834710</v>
      </c>
      <c r="K9" s="21">
        <v>1.8480286819953208E-2</v>
      </c>
      <c r="M9" s="5">
        <v>0</v>
      </c>
      <c r="N9" s="29"/>
      <c r="O9" s="5">
        <f>VLOOKUP(A9,'درآمد ناشی از تغییر قیمت اوراق'!$A$8:$Q$89,17,FALSE)</f>
        <v>0</v>
      </c>
      <c r="Q9" s="21">
        <f>'درآمد ناشی از فروش'!Q33</f>
        <v>-6254502210</v>
      </c>
      <c r="S9" s="21">
        <f t="shared" ref="S9:S72" si="1">M9+O9+Q9</f>
        <v>-6254502210</v>
      </c>
      <c r="U9" s="21">
        <v>7.234722039780948</v>
      </c>
    </row>
    <row r="10" spans="1:21" ht="21">
      <c r="A10" s="22" t="s">
        <v>60</v>
      </c>
      <c r="C10" s="5">
        <v>0</v>
      </c>
      <c r="E10" s="21">
        <f>VLOOKUP(A10,'درآمد ناشی از تغییر قیمت اوراق'!$A$8:$I$89,9,0)</f>
        <v>-172348456</v>
      </c>
      <c r="G10" s="5">
        <v>0</v>
      </c>
      <c r="I10" s="21">
        <f t="shared" si="0"/>
        <v>-172348456</v>
      </c>
      <c r="K10" s="21">
        <v>-0.10329427128894952</v>
      </c>
      <c r="M10" s="5">
        <v>0</v>
      </c>
      <c r="O10" s="21">
        <f>VLOOKUP(A10,'درآمد ناشی از تغییر قیمت اوراق'!$A$8:$Q$89,17,FALSE)</f>
        <v>-172348457</v>
      </c>
      <c r="Q10" s="45">
        <f>'درآمد ناشی از فروش'!Q8</f>
        <v>-949727414</v>
      </c>
      <c r="S10" s="21">
        <f t="shared" si="1"/>
        <v>-1122075871</v>
      </c>
      <c r="U10" s="21">
        <v>1.2979301568158059</v>
      </c>
    </row>
    <row r="11" spans="1:21" ht="21">
      <c r="A11" s="22" t="s">
        <v>31</v>
      </c>
      <c r="C11" s="5">
        <v>0</v>
      </c>
      <c r="E11" s="21">
        <f>VLOOKUP(A11,'درآمد ناشی از تغییر قیمت اوراق'!$A$8:$I$89,9,0)</f>
        <v>3408031140</v>
      </c>
      <c r="G11" s="5">
        <v>0</v>
      </c>
      <c r="I11" s="21">
        <f t="shared" si="0"/>
        <v>3408031140</v>
      </c>
      <c r="K11" s="21">
        <v>2.0425485745944134</v>
      </c>
      <c r="M11" s="21">
        <v>1104377152</v>
      </c>
      <c r="O11" s="21">
        <f>VLOOKUP(A11,'درآمد ناشی از تغییر قیمت اوراق'!$A$8:$Q$89,17,FALSE)</f>
        <v>-631116962</v>
      </c>
      <c r="Q11" s="45">
        <f>'درآمد ناشی از فروش'!Q9</f>
        <v>-5884427009</v>
      </c>
      <c r="S11" s="21">
        <f t="shared" si="1"/>
        <v>-5411166819</v>
      </c>
      <c r="U11" s="21">
        <v>6.2592172057687492</v>
      </c>
    </row>
    <row r="12" spans="1:21" ht="21">
      <c r="A12" s="22" t="s">
        <v>30</v>
      </c>
      <c r="C12" s="5">
        <v>0</v>
      </c>
      <c r="E12" s="21">
        <f>VLOOKUP(A12,'درآمد ناشی از تغییر قیمت اوراق'!$A$8:$I$89,9,0)</f>
        <v>11103827768</v>
      </c>
      <c r="G12" s="5">
        <v>0</v>
      </c>
      <c r="I12" s="21">
        <f t="shared" si="0"/>
        <v>11103827768</v>
      </c>
      <c r="K12" s="21">
        <v>6.6549003364066284</v>
      </c>
      <c r="M12" s="29">
        <v>0</v>
      </c>
      <c r="O12" s="21">
        <f>VLOOKUP(A12,'درآمد ناشی از تغییر قیمت اوراق'!$A$8:$Q$89,17,FALSE)</f>
        <v>-19785002253</v>
      </c>
      <c r="Q12" s="45">
        <f>'درآمد ناشی از فروش'!Q10</f>
        <v>-398855278</v>
      </c>
      <c r="S12" s="21">
        <f t="shared" si="1"/>
        <v>-20183857531</v>
      </c>
      <c r="U12" s="21">
        <v>23.347117648124449</v>
      </c>
    </row>
    <row r="13" spans="1:21" ht="21">
      <c r="A13" s="22" t="s">
        <v>16</v>
      </c>
      <c r="C13" s="5">
        <v>0</v>
      </c>
      <c r="E13" s="21">
        <f>VLOOKUP(A13,'درآمد ناشی از تغییر قیمت اوراق'!$A$8:$I$89,9,0)</f>
        <v>41151184875</v>
      </c>
      <c r="G13" s="5">
        <v>0</v>
      </c>
      <c r="I13" s="21">
        <f t="shared" si="0"/>
        <v>41151184875</v>
      </c>
      <c r="K13" s="21">
        <v>24.663299880910838</v>
      </c>
      <c r="M13" s="29">
        <v>0</v>
      </c>
      <c r="O13" s="21">
        <f>VLOOKUP(A13,'درآمد ناشی از تغییر قیمت اوراق'!$A$8:$Q$89,17,FALSE)</f>
        <v>-67960713425</v>
      </c>
      <c r="Q13" s="45">
        <f>'درآمد ناشی از فروش'!Q11</f>
        <v>-4364257732</v>
      </c>
      <c r="S13" s="21">
        <f t="shared" si="1"/>
        <v>-72324971157</v>
      </c>
      <c r="U13" s="21">
        <v>83.659905342981617</v>
      </c>
    </row>
    <row r="14" spans="1:21" ht="21">
      <c r="A14" s="22" t="s">
        <v>19</v>
      </c>
      <c r="C14" s="5">
        <v>0</v>
      </c>
      <c r="E14" s="21">
        <f>VLOOKUP(A14,'درآمد ناشی از تغییر قیمت اوراق'!$A$8:$I$89,9,0)</f>
        <v>12696215470</v>
      </c>
      <c r="G14" s="5">
        <v>0</v>
      </c>
      <c r="I14" s="21">
        <f t="shared" si="0"/>
        <v>12696215470</v>
      </c>
      <c r="K14" s="21">
        <v>7.6092722588773167</v>
      </c>
      <c r="M14" s="21">
        <v>1946983250</v>
      </c>
      <c r="O14" s="21">
        <f>VLOOKUP(A14,'درآمد ناشی از تغییر قیمت اوراق'!$A$8:$Q$89,17,FALSE)</f>
        <v>20917789159</v>
      </c>
      <c r="Q14" s="45">
        <f>'درآمد ناشی از فروش'!Q12</f>
        <v>6808770154</v>
      </c>
      <c r="S14" s="21">
        <f t="shared" si="1"/>
        <v>29673542563</v>
      </c>
      <c r="U14" s="21">
        <v>-34.324047729277908</v>
      </c>
    </row>
    <row r="15" spans="1:21" ht="21">
      <c r="A15" s="22" t="s">
        <v>18</v>
      </c>
      <c r="C15" s="5">
        <v>0</v>
      </c>
      <c r="E15" s="21">
        <f>VLOOKUP(A15,'درآمد ناشی از تغییر قیمت اوراق'!$A$8:$I$89,9,0)</f>
        <v>3894801669</v>
      </c>
      <c r="G15" s="5">
        <v>0</v>
      </c>
      <c r="I15" s="21">
        <f t="shared" si="0"/>
        <v>3894801669</v>
      </c>
      <c r="K15" s="21">
        <v>2.3342866513079725</v>
      </c>
      <c r="M15" s="21">
        <v>6516256890</v>
      </c>
      <c r="O15" s="21">
        <f>VLOOKUP(A15,'درآمد ناشی از تغییر قیمت اوراق'!$A$8:$Q$89,17,FALSE)</f>
        <v>26545423214</v>
      </c>
      <c r="Q15" s="45">
        <f>'درآمد ناشی از فروش'!Q13</f>
        <v>26665625011</v>
      </c>
      <c r="S15" s="21">
        <f t="shared" si="1"/>
        <v>59727305115</v>
      </c>
      <c r="U15" s="21">
        <v>-69.087904390110026</v>
      </c>
    </row>
    <row r="16" spans="1:21" ht="21">
      <c r="A16" s="22" t="s">
        <v>17</v>
      </c>
      <c r="C16" s="5">
        <v>0</v>
      </c>
      <c r="E16" s="21">
        <f>VLOOKUP(A16,'درآمد ناشی از تغییر قیمت اوراق'!$A$8:$I$89,9,0)</f>
        <v>27426555784</v>
      </c>
      <c r="G16" s="5">
        <v>0</v>
      </c>
      <c r="I16" s="21">
        <f t="shared" si="0"/>
        <v>27426555784</v>
      </c>
      <c r="K16" s="21">
        <v>16.437664481740434</v>
      </c>
      <c r="M16" s="21">
        <v>3249160058</v>
      </c>
      <c r="O16" s="21">
        <f>VLOOKUP(A16,'درآمد ناشی از تغییر قیمت اوراق'!$A$8:$Q$89,17,FALSE)</f>
        <v>10567149352</v>
      </c>
      <c r="Q16" s="45">
        <f>'درآمد ناشی از فروش'!Q14</f>
        <v>1420237945</v>
      </c>
      <c r="S16" s="21">
        <f t="shared" si="1"/>
        <v>15236547355</v>
      </c>
      <c r="U16" s="21">
        <v>-17.62445375479124</v>
      </c>
    </row>
    <row r="17" spans="1:21" ht="21">
      <c r="A17" s="22" t="s">
        <v>167</v>
      </c>
      <c r="C17" s="5">
        <v>0</v>
      </c>
      <c r="D17" s="29"/>
      <c r="E17" s="5">
        <v>0</v>
      </c>
      <c r="F17" s="29"/>
      <c r="G17" s="5">
        <v>0</v>
      </c>
      <c r="H17" s="29"/>
      <c r="I17" s="5">
        <f t="shared" si="0"/>
        <v>0</v>
      </c>
      <c r="J17" s="29"/>
      <c r="K17" s="21">
        <v>0</v>
      </c>
      <c r="L17" s="29"/>
      <c r="M17" s="5">
        <v>0</v>
      </c>
      <c r="N17" s="29"/>
      <c r="O17" s="5">
        <v>0</v>
      </c>
      <c r="Q17" s="45">
        <f>'درآمد ناشی از فروش'!Q15</f>
        <v>-15410966054</v>
      </c>
      <c r="S17" s="21">
        <f t="shared" si="1"/>
        <v>-15410966054</v>
      </c>
      <c r="U17" s="21">
        <v>17.82620774950367</v>
      </c>
    </row>
    <row r="18" spans="1:21" ht="21">
      <c r="A18" s="22" t="s">
        <v>168</v>
      </c>
      <c r="C18" s="5">
        <v>0</v>
      </c>
      <c r="D18" s="29"/>
      <c r="E18" s="5">
        <v>0</v>
      </c>
      <c r="F18" s="29"/>
      <c r="G18" s="5">
        <v>0</v>
      </c>
      <c r="H18" s="29"/>
      <c r="I18" s="5">
        <f t="shared" si="0"/>
        <v>0</v>
      </c>
      <c r="J18" s="29"/>
      <c r="K18" s="21">
        <v>0</v>
      </c>
      <c r="L18" s="29"/>
      <c r="M18" s="5">
        <v>0</v>
      </c>
      <c r="N18" s="29"/>
      <c r="O18" s="5">
        <v>0</v>
      </c>
      <c r="Q18" s="45">
        <f>'درآمد ناشی از فروش'!Q16</f>
        <v>-2817209341</v>
      </c>
      <c r="S18" s="21">
        <f t="shared" si="1"/>
        <v>-2817209341</v>
      </c>
      <c r="U18" s="21">
        <v>3.2587288045757141</v>
      </c>
    </row>
    <row r="19" spans="1:21" ht="21">
      <c r="A19" s="22" t="s">
        <v>169</v>
      </c>
      <c r="C19" s="5">
        <v>0</v>
      </c>
      <c r="D19" s="29"/>
      <c r="E19" s="5">
        <v>0</v>
      </c>
      <c r="F19" s="29"/>
      <c r="G19" s="5">
        <v>0</v>
      </c>
      <c r="H19" s="29"/>
      <c r="I19" s="5">
        <f t="shared" si="0"/>
        <v>0</v>
      </c>
      <c r="J19" s="29"/>
      <c r="K19" s="21">
        <v>0</v>
      </c>
      <c r="L19" s="29"/>
      <c r="M19" s="5">
        <v>0</v>
      </c>
      <c r="N19" s="29"/>
      <c r="O19" s="5">
        <v>0</v>
      </c>
      <c r="Q19" s="45">
        <f>'درآمد ناشی از فروش'!Q36</f>
        <v>-3512750245</v>
      </c>
      <c r="S19" s="21">
        <f t="shared" si="1"/>
        <v>-3512750245</v>
      </c>
      <c r="U19" s="21">
        <v>4.0632764630116629</v>
      </c>
    </row>
    <row r="20" spans="1:21" ht="21">
      <c r="A20" s="22" t="s">
        <v>28</v>
      </c>
      <c r="C20" s="5">
        <v>0</v>
      </c>
      <c r="E20" s="21">
        <f>VLOOKUP(A20,'درآمد ناشی از تغییر قیمت اوراق'!$A$8:$I$89,9,0)</f>
        <v>-272622943</v>
      </c>
      <c r="G20" s="5">
        <v>0</v>
      </c>
      <c r="I20" s="21">
        <f t="shared" si="0"/>
        <v>-272622943</v>
      </c>
      <c r="K20" s="21">
        <v>-0.16339217006872303</v>
      </c>
      <c r="M20" s="21">
        <v>288629765</v>
      </c>
      <c r="O20" s="21">
        <f>VLOOKUP(A20,'درآمد ناشی از تغییر قیمت اوراق'!$A$8:$Q$89,17,FALSE)</f>
        <v>-13882799158</v>
      </c>
      <c r="Q20" s="29">
        <f>'درآمد ناشی از فروش'!Q20</f>
        <v>-294558305</v>
      </c>
      <c r="S20" s="21">
        <f t="shared" si="1"/>
        <v>-13888727698</v>
      </c>
      <c r="U20" s="21">
        <v>16.065400731745321</v>
      </c>
    </row>
    <row r="21" spans="1:21" ht="21">
      <c r="A21" s="22" t="s">
        <v>29</v>
      </c>
      <c r="C21" s="5">
        <v>0</v>
      </c>
      <c r="E21" s="21">
        <f>VLOOKUP(A21,'درآمد ناشی از تغییر قیمت اوراق'!$A$8:$I$89,9,0)</f>
        <v>278334000</v>
      </c>
      <c r="G21" s="5">
        <v>0</v>
      </c>
      <c r="I21" s="21">
        <f t="shared" si="0"/>
        <v>278334000</v>
      </c>
      <c r="K21" s="21">
        <v>0.1668150001003692</v>
      </c>
      <c r="M21" s="21">
        <v>30395904</v>
      </c>
      <c r="O21" s="21">
        <f>VLOOKUP(A21,'درآمد ناشی از تغییر قیمت اوراق'!$A$8:$Q$89,17,FALSE)</f>
        <v>-6775806908</v>
      </c>
      <c r="Q21" s="5"/>
      <c r="S21" s="21">
        <f t="shared" si="1"/>
        <v>-6745411004</v>
      </c>
      <c r="U21" s="21">
        <v>7.8025671779272958</v>
      </c>
    </row>
    <row r="22" spans="1:21" ht="21">
      <c r="A22" s="22" t="s">
        <v>38</v>
      </c>
      <c r="C22" s="5">
        <v>0</v>
      </c>
      <c r="E22" s="21">
        <f>VLOOKUP(A22,'درآمد ناشی از تغییر قیمت اوراق'!$A$8:$I$89,9,0)</f>
        <v>4779350012</v>
      </c>
      <c r="G22" s="5">
        <v>0</v>
      </c>
      <c r="I22" s="21">
        <f t="shared" si="0"/>
        <v>4779350012</v>
      </c>
      <c r="K22" s="21">
        <v>2.8644264543012339</v>
      </c>
      <c r="M22" s="21">
        <v>34054724</v>
      </c>
      <c r="O22" s="21">
        <f>VLOOKUP(A22,'درآمد ناشی از تغییر قیمت اوراق'!$A$8:$Q$89,17,FALSE)</f>
        <v>-8607616170</v>
      </c>
      <c r="Q22" s="29">
        <f>'درآمد ناشی از فروش'!Q24</f>
        <v>114842929</v>
      </c>
      <c r="S22" s="21">
        <f t="shared" si="1"/>
        <v>-8458718517</v>
      </c>
      <c r="U22" s="21">
        <v>9.7843881460940629</v>
      </c>
    </row>
    <row r="23" spans="1:21" ht="21">
      <c r="A23" s="22" t="s">
        <v>22</v>
      </c>
      <c r="C23" s="5">
        <v>0</v>
      </c>
      <c r="E23" s="21">
        <f>VLOOKUP(A23,'درآمد ناشی از تغییر قیمت اوراق'!$A$8:$I$89,9,0)</f>
        <v>5761513800</v>
      </c>
      <c r="G23" s="5">
        <v>0</v>
      </c>
      <c r="I23" s="21">
        <f t="shared" si="0"/>
        <v>5761513800</v>
      </c>
      <c r="K23" s="21">
        <v>3.4530705020776429</v>
      </c>
      <c r="M23" s="21">
        <v>6207197324</v>
      </c>
      <c r="O23" s="21">
        <f>VLOOKUP(A23,'درآمد ناشی از تغییر قیمت اوراق'!$A$8:$Q$89,17,FALSE)</f>
        <v>-16477372800</v>
      </c>
      <c r="Q23" s="5">
        <v>0</v>
      </c>
      <c r="S23" s="21">
        <f t="shared" si="1"/>
        <v>-10270175476</v>
      </c>
      <c r="U23" s="21">
        <v>11.879740764954496</v>
      </c>
    </row>
    <row r="24" spans="1:21" ht="21">
      <c r="A24" s="22" t="s">
        <v>21</v>
      </c>
      <c r="C24" s="5">
        <v>0</v>
      </c>
      <c r="E24" s="21">
        <f>VLOOKUP(A24,'درآمد ناشی از تغییر قیمت اوراق'!$A$8:$I$89,9,0)</f>
        <v>8252465667</v>
      </c>
      <c r="G24" s="5">
        <v>0</v>
      </c>
      <c r="I24" s="21">
        <f t="shared" si="0"/>
        <v>8252465667</v>
      </c>
      <c r="K24" s="21">
        <v>4.9459823847208702</v>
      </c>
      <c r="M24" s="21">
        <v>3015000000</v>
      </c>
      <c r="O24" s="21">
        <f>VLOOKUP(A24,'درآمد ناشی از تغییر قیمت اوراق'!$A$8:$Q$89,17,FALSE)</f>
        <v>1600737250</v>
      </c>
      <c r="Q24" s="5">
        <v>0</v>
      </c>
      <c r="S24" s="21">
        <f t="shared" si="1"/>
        <v>4615737250</v>
      </c>
      <c r="U24" s="21">
        <v>-5.3391261032767154</v>
      </c>
    </row>
    <row r="25" spans="1:21" ht="21">
      <c r="A25" s="22" t="s">
        <v>156</v>
      </c>
      <c r="C25" s="5">
        <v>0</v>
      </c>
      <c r="E25" s="5">
        <v>0</v>
      </c>
      <c r="G25" s="5">
        <v>0</v>
      </c>
      <c r="I25" s="5">
        <f t="shared" si="0"/>
        <v>0</v>
      </c>
      <c r="K25" s="21">
        <v>0</v>
      </c>
      <c r="M25" s="21">
        <v>299663827</v>
      </c>
      <c r="O25" s="5">
        <v>0</v>
      </c>
      <c r="Q25" s="29">
        <f>'درآمد ناشی از فروش'!Q19</f>
        <v>-958195061</v>
      </c>
      <c r="S25" s="21">
        <f t="shared" si="1"/>
        <v>-658531234</v>
      </c>
      <c r="U25" s="21">
        <v>0.7617377486711201</v>
      </c>
    </row>
    <row r="26" spans="1:21" ht="21">
      <c r="A26" s="22" t="s">
        <v>35</v>
      </c>
      <c r="C26" s="5">
        <v>0</v>
      </c>
      <c r="E26" s="21">
        <f>VLOOKUP(A26,'درآمد ناشی از تغییر قیمت اوراق'!$A$8:$I$89,9,0)</f>
        <v>2778950951</v>
      </c>
      <c r="G26" s="5">
        <v>0</v>
      </c>
      <c r="I26" s="21">
        <f t="shared" si="0"/>
        <v>2778950951</v>
      </c>
      <c r="K26" s="21">
        <v>1.665519495174812</v>
      </c>
      <c r="M26" s="21">
        <v>3038679000</v>
      </c>
      <c r="O26" s="21">
        <f>VLOOKUP(A26,'درآمد ناشی از تغییر قیمت اوراق'!$A$8:$Q$89,17,FALSE)</f>
        <v>-3491864979</v>
      </c>
      <c r="Q26" s="5">
        <v>0</v>
      </c>
      <c r="S26" s="21">
        <f t="shared" si="1"/>
        <v>-453185979</v>
      </c>
      <c r="U26" s="21">
        <v>0.52421031767306803</v>
      </c>
    </row>
    <row r="27" spans="1:21" ht="21">
      <c r="A27" s="22" t="s">
        <v>40</v>
      </c>
      <c r="C27" s="5">
        <v>0</v>
      </c>
      <c r="E27" s="21">
        <f>VLOOKUP(A27,'درآمد ناشی از تغییر قیمت اوراق'!$A$8:$I$89,9,0)</f>
        <v>1183943571</v>
      </c>
      <c r="G27" s="5">
        <v>0</v>
      </c>
      <c r="I27" s="21">
        <f t="shared" si="0"/>
        <v>1183943571</v>
      </c>
      <c r="K27" s="21">
        <v>0.70957751088690735</v>
      </c>
      <c r="M27" s="21">
        <v>3420348059</v>
      </c>
      <c r="O27" s="21">
        <f>VLOOKUP(A27,'درآمد ناشی از تغییر قیمت اوراق'!$A$8:$Q$89,17,FALSE)</f>
        <v>-2825372791</v>
      </c>
      <c r="Q27" s="5">
        <v>0</v>
      </c>
      <c r="S27" s="21">
        <f t="shared" si="1"/>
        <v>594975268</v>
      </c>
      <c r="U27" s="21">
        <v>-0.68822114694307168</v>
      </c>
    </row>
    <row r="28" spans="1:21" ht="21">
      <c r="A28" s="22" t="s">
        <v>37</v>
      </c>
      <c r="C28" s="5">
        <v>0</v>
      </c>
      <c r="E28" s="21">
        <f>VLOOKUP(A28,'درآمد ناشی از تغییر قیمت اوراق'!$A$8:$I$89,9,0)</f>
        <v>1285903080</v>
      </c>
      <c r="G28" s="5">
        <v>0</v>
      </c>
      <c r="I28" s="21">
        <f t="shared" si="0"/>
        <v>1285903080</v>
      </c>
      <c r="K28" s="21">
        <v>0.77068530046370576</v>
      </c>
      <c r="M28" s="21">
        <v>8208835</v>
      </c>
      <c r="O28" s="21">
        <f>VLOOKUP(A28,'درآمد ناشی از تغییر قیمت اوراق'!$A$8:$Q$89,17,FALSE)</f>
        <v>-2212755300</v>
      </c>
      <c r="Q28" s="5">
        <v>0</v>
      </c>
      <c r="S28" s="21">
        <f t="shared" si="1"/>
        <v>-2204546465</v>
      </c>
      <c r="U28" s="21">
        <v>2.5500480074267458</v>
      </c>
    </row>
    <row r="29" spans="1:21" ht="21">
      <c r="A29" s="22" t="s">
        <v>39</v>
      </c>
      <c r="C29" s="5">
        <v>0</v>
      </c>
      <c r="E29" s="21">
        <f>VLOOKUP(A29,'درآمد ناشی از تغییر قیمت اوراق'!$A$8:$I$89,9,0)</f>
        <v>5773442400</v>
      </c>
      <c r="G29" s="5">
        <v>0</v>
      </c>
      <c r="I29" s="21">
        <f t="shared" si="0"/>
        <v>5773442400</v>
      </c>
      <c r="K29" s="21">
        <v>3.4602197163676589</v>
      </c>
      <c r="M29" s="21">
        <v>953040000</v>
      </c>
      <c r="O29" s="21">
        <f>VLOOKUP(A29,'درآمد ناشی از تغییر قیمت اوراق'!$A$8:$Q$89,17,FALSE)</f>
        <v>13722439500</v>
      </c>
      <c r="Q29" s="5">
        <v>0</v>
      </c>
      <c r="S29" s="21">
        <f t="shared" si="1"/>
        <v>14675479500</v>
      </c>
      <c r="U29" s="21">
        <v>-16.975454067831162</v>
      </c>
    </row>
    <row r="30" spans="1:21" ht="21">
      <c r="A30" s="22" t="s">
        <v>55</v>
      </c>
      <c r="C30" s="5">
        <v>0</v>
      </c>
      <c r="E30" s="21">
        <f>VLOOKUP(A30,'درآمد ناشی از تغییر قیمت اوراق'!$A$8:$I$89,9,0)</f>
        <v>-94869170</v>
      </c>
      <c r="G30" s="5">
        <v>0</v>
      </c>
      <c r="I30" s="21">
        <f t="shared" si="0"/>
        <v>-94869170</v>
      </c>
      <c r="K30" s="21">
        <v>-5.6858309092931311E-2</v>
      </c>
      <c r="L30" s="29"/>
      <c r="M30" s="5">
        <v>0</v>
      </c>
      <c r="O30" s="21">
        <f>VLOOKUP(A30,'درآمد ناشی از تغییر قیمت اوراق'!$A$8:$Q$89,17,FALSE)</f>
        <v>-94869170</v>
      </c>
      <c r="Q30" s="5">
        <v>0</v>
      </c>
      <c r="S30" s="21">
        <f t="shared" si="1"/>
        <v>-94869170</v>
      </c>
      <c r="U30" s="21">
        <v>0.10973728236874755</v>
      </c>
    </row>
    <row r="31" spans="1:21" ht="21">
      <c r="A31" s="22" t="s">
        <v>77</v>
      </c>
      <c r="C31" s="5">
        <v>0</v>
      </c>
      <c r="E31" s="21">
        <f>VLOOKUP(A31,'درآمد ناشی از تغییر قیمت اوراق'!$A$8:$I$89,9,0)</f>
        <v>-1258429</v>
      </c>
      <c r="G31" s="5">
        <v>0</v>
      </c>
      <c r="I31" s="21">
        <f t="shared" si="0"/>
        <v>-1258429</v>
      </c>
      <c r="K31" s="21">
        <v>-7.5421915310852259E-4</v>
      </c>
      <c r="L31" s="29"/>
      <c r="M31" s="5">
        <v>0</v>
      </c>
      <c r="O31" s="21">
        <f>VLOOKUP(A31,'درآمد ناشی از تغییر قیمت اوراق'!$A$8:$Q$89,17,FALSE)</f>
        <v>-1258429</v>
      </c>
      <c r="Q31" s="5">
        <v>0</v>
      </c>
      <c r="S31" s="21">
        <f t="shared" si="1"/>
        <v>-1258429</v>
      </c>
      <c r="U31" s="21">
        <v>1.4556528587107971E-3</v>
      </c>
    </row>
    <row r="32" spans="1:21" ht="21">
      <c r="A32" s="22" t="s">
        <v>74</v>
      </c>
      <c r="C32" s="5">
        <v>0</v>
      </c>
      <c r="E32" s="21">
        <f>VLOOKUP(A32,'درآمد ناشی از تغییر قیمت اوراق'!$A$8:$I$89,9,0)</f>
        <v>-41867687</v>
      </c>
      <c r="G32" s="5">
        <v>0</v>
      </c>
      <c r="I32" s="21">
        <f t="shared" si="0"/>
        <v>-41867687</v>
      </c>
      <c r="K32" s="21">
        <v>-2.5092723889669342E-2</v>
      </c>
      <c r="L32" s="29"/>
      <c r="M32" s="5">
        <v>0</v>
      </c>
      <c r="O32" s="21">
        <f>VLOOKUP(A32,'درآمد ناشی از تغییر قیمت اوراق'!$A$8:$Q$89,17,FALSE)</f>
        <v>-41867687</v>
      </c>
      <c r="Q32" s="5">
        <v>0</v>
      </c>
      <c r="S32" s="21">
        <f t="shared" si="1"/>
        <v>-41867687</v>
      </c>
      <c r="U32" s="21">
        <v>4.842928625227079E-2</v>
      </c>
    </row>
    <row r="33" spans="1:21" ht="21">
      <c r="A33" s="22" t="s">
        <v>61</v>
      </c>
      <c r="C33" s="5">
        <v>0</v>
      </c>
      <c r="E33" s="21">
        <f>VLOOKUP(A33,'درآمد ناشی از تغییر قیمت اوراق'!$A$8:$I$89,9,0)</f>
        <v>-143206249</v>
      </c>
      <c r="G33" s="5">
        <v>0</v>
      </c>
      <c r="I33" s="21">
        <f t="shared" si="0"/>
        <v>-143206249</v>
      </c>
      <c r="K33" s="21">
        <v>-8.582835888288351E-2</v>
      </c>
      <c r="L33" s="29"/>
      <c r="M33" s="5">
        <v>0</v>
      </c>
      <c r="O33" s="21">
        <f>VLOOKUP(A33,'درآمد ناشی از تغییر قیمت اوراق'!$A$8:$Q$89,17,FALSE)</f>
        <v>-143206249</v>
      </c>
      <c r="Q33" s="5">
        <v>0</v>
      </c>
      <c r="S33" s="21">
        <f t="shared" si="1"/>
        <v>-143206249</v>
      </c>
      <c r="U33" s="21">
        <v>0.16564985846805838</v>
      </c>
    </row>
    <row r="34" spans="1:21" ht="21">
      <c r="A34" s="22" t="s">
        <v>65</v>
      </c>
      <c r="C34" s="5">
        <v>0</v>
      </c>
      <c r="E34" s="21">
        <f>VLOOKUP(A34,'درآمد ناشی از تغییر قیمت اوراق'!$A$8:$I$89,9,0)</f>
        <v>-153022189</v>
      </c>
      <c r="G34" s="5">
        <v>0</v>
      </c>
      <c r="I34" s="21">
        <f t="shared" si="0"/>
        <v>-153022189</v>
      </c>
      <c r="K34" s="21">
        <v>-9.1711384428038681E-2</v>
      </c>
      <c r="L34" s="29"/>
      <c r="M34" s="5">
        <v>0</v>
      </c>
      <c r="O34" s="21">
        <f>VLOOKUP(A34,'درآمد ناشی از تغییر قیمت اوراق'!$A$8:$Q$89,17,FALSE)</f>
        <v>-153022189</v>
      </c>
      <c r="Q34" s="5">
        <v>0</v>
      </c>
      <c r="S34" s="21">
        <f t="shared" si="1"/>
        <v>-153022189</v>
      </c>
      <c r="U34" s="21">
        <v>0.17700417493877993</v>
      </c>
    </row>
    <row r="35" spans="1:21" ht="21">
      <c r="A35" s="22" t="s">
        <v>32</v>
      </c>
      <c r="C35" s="5">
        <v>0</v>
      </c>
      <c r="E35" s="21">
        <f>VLOOKUP(A35,'درآمد ناشی از تغییر قیمت اوراق'!$A$8:$I$89,9,0)</f>
        <v>0</v>
      </c>
      <c r="G35" s="5">
        <v>0</v>
      </c>
      <c r="I35" s="21">
        <f t="shared" si="0"/>
        <v>0</v>
      </c>
      <c r="K35" s="21">
        <v>0</v>
      </c>
      <c r="L35" s="29"/>
      <c r="M35" s="5">
        <v>0</v>
      </c>
      <c r="O35" s="5">
        <f>VLOOKUP(A35,'درآمد ناشی از تغییر قیمت اوراق'!$A$8:$Q$89,17,FALSE)</f>
        <v>0</v>
      </c>
      <c r="Q35" s="5">
        <v>0</v>
      </c>
      <c r="S35" s="5">
        <f t="shared" si="1"/>
        <v>0</v>
      </c>
      <c r="U35" s="21">
        <v>0</v>
      </c>
    </row>
    <row r="36" spans="1:21" ht="21">
      <c r="A36" s="22" t="s">
        <v>53</v>
      </c>
      <c r="C36" s="5">
        <v>0</v>
      </c>
      <c r="E36" s="21">
        <f>VLOOKUP(A36,'درآمد ناشی از تغییر قیمت اوراق'!$A$8:$I$89,9,0)</f>
        <v>-67149019</v>
      </c>
      <c r="G36" s="5">
        <v>0</v>
      </c>
      <c r="I36" s="21">
        <f t="shared" si="0"/>
        <v>-67149019</v>
      </c>
      <c r="K36" s="21">
        <v>-4.0244683047075437E-2</v>
      </c>
      <c r="L36" s="29"/>
      <c r="M36" s="5">
        <v>0</v>
      </c>
      <c r="O36" s="21">
        <f>VLOOKUP(A36,'درآمد ناشی از تغییر قیمت اوراق'!$A$8:$Q$89,17,FALSE)</f>
        <v>-67149019</v>
      </c>
      <c r="Q36" s="29">
        <f>'درآمد ناشی از فروش'!Q17</f>
        <v>-3139140730</v>
      </c>
      <c r="S36" s="21">
        <f t="shared" si="1"/>
        <v>-3206289749</v>
      </c>
      <c r="U36" s="21">
        <v>3.7087867801735133</v>
      </c>
    </row>
    <row r="37" spans="1:21" ht="21">
      <c r="A37" s="22" t="s">
        <v>95</v>
      </c>
      <c r="C37" s="5">
        <v>0</v>
      </c>
      <c r="E37" s="21">
        <f>VLOOKUP(A37,'درآمد ناشی از تغییر قیمت اوراق'!$A$8:$I$89,9,0)</f>
        <v>148748567</v>
      </c>
      <c r="G37" s="5">
        <v>0</v>
      </c>
      <c r="I37" s="21">
        <f t="shared" si="0"/>
        <v>148748567</v>
      </c>
      <c r="K37" s="21">
        <v>8.9150057912561087E-2</v>
      </c>
      <c r="L37" s="29"/>
      <c r="M37" s="5">
        <v>0</v>
      </c>
      <c r="O37" s="21">
        <f>VLOOKUP(A37,'درآمد ناشی از تغییر قیمت اوراق'!$A$8:$Q$89,17,FALSE)</f>
        <v>148748567</v>
      </c>
      <c r="Q37" s="5">
        <v>0</v>
      </c>
      <c r="S37" s="21">
        <f t="shared" si="1"/>
        <v>148748567</v>
      </c>
      <c r="U37" s="21">
        <v>-0.1720607811665851</v>
      </c>
    </row>
    <row r="38" spans="1:21" ht="21">
      <c r="A38" s="22" t="s">
        <v>76</v>
      </c>
      <c r="C38" s="5">
        <v>0</v>
      </c>
      <c r="E38" s="21">
        <f>VLOOKUP(A38,'درآمد ناشی از تغییر قیمت اوراق'!$A$8:$I$89,9,0)</f>
        <v>-83051059</v>
      </c>
      <c r="G38" s="5">
        <v>0</v>
      </c>
      <c r="I38" s="21">
        <f t="shared" si="0"/>
        <v>-83051059</v>
      </c>
      <c r="K38" s="21">
        <v>-4.9775314605548626E-2</v>
      </c>
      <c r="L38" s="29"/>
      <c r="M38" s="5">
        <v>0</v>
      </c>
      <c r="O38" s="21">
        <f>VLOOKUP(A38,'درآمد ناشی از تغییر قیمت اوراق'!$A$8:$Q$89,17,FALSE)</f>
        <v>-83051059</v>
      </c>
      <c r="Q38" s="5">
        <v>0</v>
      </c>
      <c r="S38" s="21">
        <f t="shared" si="1"/>
        <v>-83051059</v>
      </c>
      <c r="U38" s="21">
        <v>9.606701009934536E-2</v>
      </c>
    </row>
    <row r="39" spans="1:21" ht="21">
      <c r="A39" s="22" t="s">
        <v>96</v>
      </c>
      <c r="C39" s="5">
        <v>0</v>
      </c>
      <c r="E39" s="21">
        <f>VLOOKUP(A39,'درآمد ناشی از تغییر قیمت اوراق'!$A$8:$I$89,9,0)</f>
        <v>227108511</v>
      </c>
      <c r="G39" s="5">
        <v>0</v>
      </c>
      <c r="I39" s="21">
        <f t="shared" si="0"/>
        <v>227108511</v>
      </c>
      <c r="K39" s="21">
        <v>0.13611382829715271</v>
      </c>
      <c r="L39" s="29"/>
      <c r="M39" s="5">
        <v>0</v>
      </c>
      <c r="O39" s="21">
        <f>VLOOKUP(A39,'درآمد ناشی از تغییر قیمت اوراق'!$A$8:$Q$89,17,FALSE)</f>
        <v>227108511</v>
      </c>
      <c r="Q39" s="5">
        <v>0</v>
      </c>
      <c r="S39" s="21">
        <f t="shared" si="1"/>
        <v>227108511</v>
      </c>
      <c r="U39" s="21">
        <v>-0.26270147404001537</v>
      </c>
    </row>
    <row r="40" spans="1:21" ht="21">
      <c r="A40" s="22" t="s">
        <v>85</v>
      </c>
      <c r="C40" s="5">
        <v>0</v>
      </c>
      <c r="E40" s="21">
        <f>VLOOKUP(A40,'درآمد ناشی از تغییر قیمت اوراق'!$A$8:$I$89,9,0)</f>
        <v>24720040</v>
      </c>
      <c r="G40" s="5">
        <v>0</v>
      </c>
      <c r="I40" s="21">
        <f t="shared" si="0"/>
        <v>24720040</v>
      </c>
      <c r="K40" s="21">
        <v>1.4815557837278705E-2</v>
      </c>
      <c r="L40" s="29"/>
      <c r="M40" s="5">
        <v>0</v>
      </c>
      <c r="O40" s="21">
        <f>VLOOKUP(A40,'درآمد ناشی از تغییر قیمت اوراق'!$A$8:$Q$89,17,FALSE)</f>
        <v>24720040</v>
      </c>
      <c r="Q40" s="5">
        <v>0</v>
      </c>
      <c r="S40" s="21">
        <f t="shared" si="1"/>
        <v>24720040</v>
      </c>
      <c r="U40" s="21">
        <v>-2.8594220963952081E-2</v>
      </c>
    </row>
    <row r="41" spans="1:21" ht="21">
      <c r="A41" s="22" t="s">
        <v>66</v>
      </c>
      <c r="C41" s="5">
        <v>0</v>
      </c>
      <c r="E41" s="21">
        <f>VLOOKUP(A41,'درآمد ناشی از تغییر قیمت اوراق'!$A$8:$I$89,9,0)</f>
        <v>-83400433</v>
      </c>
      <c r="G41" s="5">
        <v>0</v>
      </c>
      <c r="I41" s="21">
        <f t="shared" si="0"/>
        <v>-83400433</v>
      </c>
      <c r="K41" s="21">
        <v>-4.998470628549094E-2</v>
      </c>
      <c r="L41" s="29"/>
      <c r="M41" s="5">
        <v>0</v>
      </c>
      <c r="O41" s="21">
        <f>VLOOKUP(A41,'درآمد ناشی از تغییر قیمت اوراق'!$A$8:$Q$89,17,FALSE)</f>
        <v>-83400433</v>
      </c>
      <c r="Q41" s="5">
        <v>0</v>
      </c>
      <c r="S41" s="21">
        <f t="shared" si="1"/>
        <v>-83400433</v>
      </c>
      <c r="U41" s="21">
        <v>9.6471138788257665E-2</v>
      </c>
    </row>
    <row r="42" spans="1:21" ht="21">
      <c r="A42" s="22" t="s">
        <v>63</v>
      </c>
      <c r="C42" s="5">
        <v>0</v>
      </c>
      <c r="E42" s="21">
        <f>VLOOKUP(A42,'درآمد ناشی از تغییر قیمت اوراق'!$A$8:$I$89,9,0)</f>
        <v>-117120468</v>
      </c>
      <c r="G42" s="5">
        <v>0</v>
      </c>
      <c r="I42" s="21">
        <f t="shared" si="0"/>
        <v>-117120468</v>
      </c>
      <c r="K42" s="21">
        <v>-7.0194266173644937E-2</v>
      </c>
      <c r="L42" s="29"/>
      <c r="M42" s="5">
        <v>0</v>
      </c>
      <c r="O42" s="21">
        <f>VLOOKUP(A42,'درآمد ناشی از تغییر قیمت اوراق'!$A$8:$Q$89,17,FALSE)</f>
        <v>-117120469</v>
      </c>
      <c r="Q42" s="5">
        <v>0</v>
      </c>
      <c r="S42" s="21">
        <f t="shared" si="1"/>
        <v>-117120469</v>
      </c>
      <c r="U42" s="21">
        <v>0.13547585562109526</v>
      </c>
    </row>
    <row r="43" spans="1:21" ht="21">
      <c r="A43" s="22" t="s">
        <v>82</v>
      </c>
      <c r="C43" s="5">
        <v>0</v>
      </c>
      <c r="E43" s="21">
        <f>VLOOKUP(A43,'درآمد ناشی از تغییر قیمت اوراق'!$A$8:$I$89,9,0)</f>
        <v>81621670</v>
      </c>
      <c r="G43" s="5">
        <v>0</v>
      </c>
      <c r="I43" s="21">
        <f t="shared" si="0"/>
        <v>81621670</v>
      </c>
      <c r="K43" s="21">
        <v>4.8918633329892512E-2</v>
      </c>
      <c r="L43" s="29"/>
      <c r="M43" s="5">
        <v>0</v>
      </c>
      <c r="O43" s="21">
        <f>VLOOKUP(A43,'درآمد ناشی از تغییر قیمت اوراق'!$A$8:$Q$89,17,FALSE)</f>
        <v>81621670</v>
      </c>
      <c r="Q43" s="5">
        <v>0</v>
      </c>
      <c r="S43" s="21">
        <f t="shared" si="1"/>
        <v>81621670</v>
      </c>
      <c r="U43" s="21">
        <v>-9.4413604000105941E-2</v>
      </c>
    </row>
    <row r="44" spans="1:21" ht="21">
      <c r="A44" s="22" t="s">
        <v>70</v>
      </c>
      <c r="C44" s="5">
        <v>0</v>
      </c>
      <c r="E44" s="21">
        <f>VLOOKUP(A44,'درآمد ناشی از تغییر قیمت اوراق'!$A$8:$I$89,9,0)</f>
        <v>81630024</v>
      </c>
      <c r="G44" s="5">
        <v>0</v>
      </c>
      <c r="I44" s="21">
        <f t="shared" si="0"/>
        <v>81630024</v>
      </c>
      <c r="K44" s="21">
        <v>4.8923640165244427E-2</v>
      </c>
      <c r="L44" s="29"/>
      <c r="M44" s="5">
        <v>0</v>
      </c>
      <c r="O44" s="21">
        <f>VLOOKUP(A44,'درآمد ناشی از تغییر قیمت اوراق'!$A$8:$Q$89,17,FALSE)</f>
        <v>81630024</v>
      </c>
      <c r="Q44" s="5">
        <v>0</v>
      </c>
      <c r="S44" s="21">
        <f t="shared" si="1"/>
        <v>81630024</v>
      </c>
      <c r="U44" s="21">
        <v>-9.4423267258010563E-2</v>
      </c>
    </row>
    <row r="45" spans="1:21" ht="21">
      <c r="A45" s="22" t="s">
        <v>79</v>
      </c>
      <c r="C45" s="5">
        <v>0</v>
      </c>
      <c r="E45" s="21">
        <f>VLOOKUP(A45,'درآمد ناشی از تغییر قیمت اوراق'!$A$8:$I$89,9,0)</f>
        <v>-60853594</v>
      </c>
      <c r="G45" s="5">
        <v>0</v>
      </c>
      <c r="I45" s="21">
        <f t="shared" si="0"/>
        <v>-60853594</v>
      </c>
      <c r="K45" s="21">
        <v>-3.6471621466359939E-2</v>
      </c>
      <c r="L45" s="29"/>
      <c r="M45" s="5">
        <v>0</v>
      </c>
      <c r="O45" s="21">
        <f>VLOOKUP(A45,'درآمد ناشی از تغییر قیمت اوراق'!$A$8:$Q$89,17,FALSE)</f>
        <v>-60853594</v>
      </c>
      <c r="Q45" s="5">
        <v>0</v>
      </c>
      <c r="S45" s="21">
        <f t="shared" si="1"/>
        <v>-60853594</v>
      </c>
      <c r="U45" s="21">
        <v>7.0390707834074251E-2</v>
      </c>
    </row>
    <row r="46" spans="1:21" ht="21">
      <c r="A46" s="22" t="s">
        <v>80</v>
      </c>
      <c r="C46" s="5">
        <v>0</v>
      </c>
      <c r="E46" s="21">
        <f>VLOOKUP(A46,'درآمد ناشی از تغییر قیمت اوراق'!$A$8:$I$89,9,0)</f>
        <v>-90072581</v>
      </c>
      <c r="G46" s="5">
        <v>0</v>
      </c>
      <c r="I46" s="21">
        <f t="shared" si="0"/>
        <v>-90072581</v>
      </c>
      <c r="K46" s="21">
        <v>-5.3983550728820461E-2</v>
      </c>
      <c r="L46" s="29"/>
      <c r="M46" s="5">
        <v>0</v>
      </c>
      <c r="O46" s="21">
        <f>VLOOKUP(A46,'درآمد ناشی از تغییر قیمت اوراق'!$A$8:$Q$89,17,FALSE)</f>
        <v>-90072581</v>
      </c>
      <c r="Q46" s="5">
        <v>0</v>
      </c>
      <c r="S46" s="21">
        <f t="shared" si="1"/>
        <v>-90072581</v>
      </c>
      <c r="U46" s="21">
        <v>0.10418896101735564</v>
      </c>
    </row>
    <row r="47" spans="1:21" ht="21">
      <c r="A47" s="22" t="s">
        <v>25</v>
      </c>
      <c r="C47" s="5">
        <v>0</v>
      </c>
      <c r="E47" s="21">
        <f>VLOOKUP(A47,'درآمد ناشی از تغییر قیمت اوراق'!$A$8:$I$89,9,0)</f>
        <v>1674106693</v>
      </c>
      <c r="G47" s="5">
        <v>0</v>
      </c>
      <c r="I47" s="21">
        <f t="shared" si="0"/>
        <v>1674106693</v>
      </c>
      <c r="K47" s="21">
        <v>1.0033488835744961</v>
      </c>
      <c r="L47" s="29"/>
      <c r="M47" s="5">
        <v>0</v>
      </c>
      <c r="O47" s="21">
        <f>VLOOKUP(A47,'درآمد ناشی از تغییر قیمت اوراق'!$A$8:$Q$89,17,FALSE)</f>
        <v>1751354406</v>
      </c>
      <c r="Q47" s="5">
        <v>0</v>
      </c>
      <c r="S47" s="21">
        <f t="shared" si="1"/>
        <v>1751354406</v>
      </c>
      <c r="U47" s="21">
        <v>-2.0258306568822317</v>
      </c>
    </row>
    <row r="48" spans="1:21" ht="21">
      <c r="A48" s="22" t="s">
        <v>93</v>
      </c>
      <c r="C48" s="5">
        <v>0</v>
      </c>
      <c r="E48" s="21">
        <f>VLOOKUP(A48,'درآمد ناشی از تغییر قیمت اوراق'!$A$8:$I$89,9,0)</f>
        <v>-21291826</v>
      </c>
      <c r="G48" s="5">
        <v>0</v>
      </c>
      <c r="I48" s="21">
        <f t="shared" si="0"/>
        <v>-21291826</v>
      </c>
      <c r="K48" s="21">
        <v>-1.2760912990604972E-2</v>
      </c>
      <c r="L48" s="29"/>
      <c r="M48" s="5">
        <v>0</v>
      </c>
      <c r="O48" s="21">
        <f>VLOOKUP(A48,'درآمد ناشی از تغییر قیمت اوراق'!$A$8:$Q$89,17,FALSE)</f>
        <v>-21291826</v>
      </c>
      <c r="Q48" s="5">
        <v>0</v>
      </c>
      <c r="S48" s="21">
        <f t="shared" si="1"/>
        <v>-21291826</v>
      </c>
      <c r="U48" s="21">
        <v>2.4628729458771911E-2</v>
      </c>
    </row>
    <row r="49" spans="1:21" ht="21">
      <c r="A49" s="22" t="s">
        <v>94</v>
      </c>
      <c r="C49" s="5">
        <v>0</v>
      </c>
      <c r="E49" s="21">
        <f>VLOOKUP(A49,'درآمد ناشی از تغییر قیمت اوراق'!$A$8:$I$89,9,0)</f>
        <v>102938029</v>
      </c>
      <c r="G49" s="5">
        <v>0</v>
      </c>
      <c r="I49" s="21">
        <f t="shared" si="0"/>
        <v>102938029</v>
      </c>
      <c r="K49" s="21">
        <v>6.1694249778923203E-2</v>
      </c>
      <c r="L49" s="29"/>
      <c r="M49" s="5">
        <v>0</v>
      </c>
      <c r="O49" s="21">
        <f>VLOOKUP(A49,'درآمد ناشی از تغییر قیمت اوراق'!$A$8:$Q$89,17,FALSE)</f>
        <v>102938029</v>
      </c>
      <c r="Q49" s="5">
        <v>0</v>
      </c>
      <c r="S49" s="21">
        <f t="shared" si="1"/>
        <v>102938029</v>
      </c>
      <c r="U49" s="21">
        <v>-0.11907071132650705</v>
      </c>
    </row>
    <row r="50" spans="1:21" ht="21">
      <c r="A50" s="22" t="s">
        <v>56</v>
      </c>
      <c r="C50" s="5">
        <v>0</v>
      </c>
      <c r="E50" s="21">
        <f>VLOOKUP(A50,'درآمد ناشی از تغییر قیمت اوراق'!$A$8:$I$89,9,0)</f>
        <v>294743871</v>
      </c>
      <c r="G50" s="5">
        <v>0</v>
      </c>
      <c r="I50" s="21">
        <f t="shared" si="0"/>
        <v>294743871</v>
      </c>
      <c r="K50" s="21">
        <v>0.17664999198965348</v>
      </c>
      <c r="L50" s="29"/>
      <c r="M50" s="5">
        <v>0</v>
      </c>
      <c r="O50" s="21">
        <f>VLOOKUP(A50,'درآمد ناشی از تغییر قیمت اوراق'!$A$8:$Q$89,17,FALSE)</f>
        <v>294743871</v>
      </c>
      <c r="Q50" s="5">
        <v>0</v>
      </c>
      <c r="S50" s="21">
        <f t="shared" si="1"/>
        <v>294743871</v>
      </c>
      <c r="U50" s="21">
        <v>-0.34093680168578155</v>
      </c>
    </row>
    <row r="51" spans="1:21" ht="21">
      <c r="A51" s="22" t="s">
        <v>67</v>
      </c>
      <c r="C51" s="5">
        <v>0</v>
      </c>
      <c r="E51" s="21">
        <f>VLOOKUP(A51,'درآمد ناشی از تغییر قیمت اوراق'!$A$8:$I$89,9,0)</f>
        <v>-24942068</v>
      </c>
      <c r="G51" s="5">
        <v>0</v>
      </c>
      <c r="I51" s="21">
        <f t="shared" si="0"/>
        <v>-24942068</v>
      </c>
      <c r="K51" s="21">
        <v>-1.4948626743133846E-2</v>
      </c>
      <c r="L51" s="29"/>
      <c r="M51" s="5">
        <v>0</v>
      </c>
      <c r="O51" s="21">
        <f>VLOOKUP(A51,'درآمد ناشی از تغییر قیمت اوراق'!$A$8:$Q$89,17,FALSE)</f>
        <v>-24942069</v>
      </c>
      <c r="Q51" s="5">
        <v>0</v>
      </c>
      <c r="S51" s="21">
        <f t="shared" si="1"/>
        <v>-24942069</v>
      </c>
      <c r="U51" s="21">
        <v>2.8851046854460563E-2</v>
      </c>
    </row>
    <row r="52" spans="1:21" ht="21">
      <c r="A52" s="22" t="s">
        <v>75</v>
      </c>
      <c r="C52" s="5">
        <v>0</v>
      </c>
      <c r="E52" s="21">
        <f>VLOOKUP(A52,'درآمد ناشی از تغییر قیمت اوراق'!$A$8:$I$89,9,0)</f>
        <v>-146549537</v>
      </c>
      <c r="G52" s="5">
        <v>0</v>
      </c>
      <c r="I52" s="21">
        <f t="shared" si="0"/>
        <v>-146549537</v>
      </c>
      <c r="K52" s="21">
        <v>-8.7832104699260824E-2</v>
      </c>
      <c r="L52" s="29"/>
      <c r="M52" s="5">
        <v>0</v>
      </c>
      <c r="O52" s="21">
        <f>VLOOKUP(A52,'درآمد ناشی از تغییر قیمت اوراق'!$A$8:$Q$89,17,FALSE)</f>
        <v>-146549537</v>
      </c>
      <c r="Q52" s="5">
        <v>0</v>
      </c>
      <c r="S52" s="21">
        <f t="shared" si="1"/>
        <v>-146549537</v>
      </c>
      <c r="U52" s="21">
        <v>0.16951711417711587</v>
      </c>
    </row>
    <row r="53" spans="1:21" ht="21">
      <c r="A53" s="22" t="s">
        <v>15</v>
      </c>
      <c r="C53" s="5">
        <v>0</v>
      </c>
      <c r="E53" s="21">
        <f>VLOOKUP(A53,'درآمد ناشی از تغییر قیمت اوراق'!$A$8:$I$89,9,0)</f>
        <v>-1320098400</v>
      </c>
      <c r="G53" s="5">
        <v>0</v>
      </c>
      <c r="I53" s="21">
        <f t="shared" si="0"/>
        <v>-1320098400</v>
      </c>
      <c r="K53" s="21">
        <v>-0.7911797147617512</v>
      </c>
      <c r="L53" s="29"/>
      <c r="M53" s="5">
        <v>0</v>
      </c>
      <c r="O53" s="21">
        <f>VLOOKUP(A53,'درآمد ناشی از تغییر قیمت اوراق'!$A$8:$Q$89,17,FALSE)</f>
        <v>-4211011430</v>
      </c>
      <c r="Q53" s="5">
        <v>0</v>
      </c>
      <c r="S53" s="21">
        <f t="shared" si="1"/>
        <v>-4211011430</v>
      </c>
      <c r="U53" s="21">
        <v>4.8709707310808499</v>
      </c>
    </row>
    <row r="54" spans="1:21" ht="21">
      <c r="A54" s="22" t="s">
        <v>43</v>
      </c>
      <c r="C54" s="5">
        <v>0</v>
      </c>
      <c r="E54" s="21">
        <f>VLOOKUP(A54,'درآمد ناشی از تغییر قیمت اوراق'!$A$8:$I$89,9,0)</f>
        <v>-36770195</v>
      </c>
      <c r="G54" s="5">
        <v>0</v>
      </c>
      <c r="I54" s="21">
        <f t="shared" si="0"/>
        <v>-36770195</v>
      </c>
      <c r="K54" s="21">
        <v>-2.2037624158800562E-2</v>
      </c>
      <c r="L54" s="29"/>
      <c r="M54" s="5">
        <v>0</v>
      </c>
      <c r="O54" s="21">
        <f>VLOOKUP(A54,'درآمد ناشی از تغییر قیمت اوراق'!$A$8:$Q$89,17,FALSE)</f>
        <v>-36770195</v>
      </c>
      <c r="Q54" s="5">
        <v>0</v>
      </c>
      <c r="S54" s="21">
        <f t="shared" si="1"/>
        <v>-36770195</v>
      </c>
      <c r="U54" s="21">
        <v>4.2532903697469988E-2</v>
      </c>
    </row>
    <row r="55" spans="1:21" ht="21">
      <c r="A55" s="22" t="s">
        <v>41</v>
      </c>
      <c r="C55" s="5">
        <v>0</v>
      </c>
      <c r="E55" s="21">
        <f>VLOOKUP(A55,'درآمد ناشی از تغییر قیمت اوراق'!$A$8:$I$89,9,0)</f>
        <v>1154688480</v>
      </c>
      <c r="G55" s="5">
        <v>0</v>
      </c>
      <c r="I55" s="21">
        <f t="shared" si="0"/>
        <v>1154688480</v>
      </c>
      <c r="K55" s="21">
        <v>0.6920439432735318</v>
      </c>
      <c r="L55" s="29"/>
      <c r="M55" s="5">
        <v>0</v>
      </c>
      <c r="O55" s="21">
        <f>VLOOKUP(A55,'درآمد ناشی از تغییر قیمت اوراق'!$A$8:$Q$89,17,FALSE)</f>
        <v>-12983643472</v>
      </c>
      <c r="Q55" s="5">
        <v>0</v>
      </c>
      <c r="S55" s="21">
        <f t="shared" si="1"/>
        <v>-12983643472</v>
      </c>
      <c r="U55" s="21">
        <v>15.018469644690786</v>
      </c>
    </row>
    <row r="56" spans="1:21" ht="21">
      <c r="A56" s="22" t="s">
        <v>57</v>
      </c>
      <c r="C56" s="5">
        <v>0</v>
      </c>
      <c r="E56" s="21">
        <f>VLOOKUP(A56,'درآمد ناشی از تغییر قیمت اوراق'!$A$8:$I$89,9,0)</f>
        <v>-152491063</v>
      </c>
      <c r="G56" s="5">
        <v>0</v>
      </c>
      <c r="I56" s="21">
        <f t="shared" si="0"/>
        <v>-152491063</v>
      </c>
      <c r="K56" s="21">
        <v>-9.139306261416287E-2</v>
      </c>
      <c r="L56" s="29"/>
      <c r="M56" s="5">
        <v>0</v>
      </c>
      <c r="O56" s="21">
        <f>VLOOKUP(A56,'درآمد ناشی از تغییر قیمت اوراق'!$A$8:$Q$89,17,FALSE)</f>
        <v>-152491063</v>
      </c>
      <c r="Q56" s="5">
        <v>0</v>
      </c>
      <c r="S56" s="21">
        <f t="shared" si="1"/>
        <v>-152491063</v>
      </c>
      <c r="U56" s="21">
        <v>0.1763898096625223</v>
      </c>
    </row>
    <row r="57" spans="1:21" ht="21">
      <c r="A57" s="22" t="s">
        <v>69</v>
      </c>
      <c r="C57" s="5">
        <v>0</v>
      </c>
      <c r="E57" s="21">
        <f>VLOOKUP(A57,'درآمد ناشی از تغییر قیمت اوراق'!$A$8:$I$89,9,0)</f>
        <v>-128730244</v>
      </c>
      <c r="G57" s="5">
        <v>0</v>
      </c>
      <c r="I57" s="21">
        <f t="shared" si="0"/>
        <v>-128730244</v>
      </c>
      <c r="K57" s="21">
        <v>-7.7152398434185379E-2</v>
      </c>
      <c r="L57" s="29"/>
      <c r="M57" s="5">
        <v>0</v>
      </c>
      <c r="O57" s="21">
        <f>VLOOKUP(A57,'درآمد ناشی از تغییر قیمت اوراق'!$A$8:$Q$89,17,FALSE)</f>
        <v>-128730245</v>
      </c>
      <c r="Q57" s="5">
        <v>0</v>
      </c>
      <c r="S57" s="21">
        <f t="shared" si="1"/>
        <v>-128730245</v>
      </c>
      <c r="U57" s="21">
        <v>0.14890514215485443</v>
      </c>
    </row>
    <row r="58" spans="1:21" ht="21">
      <c r="A58" s="22" t="s">
        <v>47</v>
      </c>
      <c r="C58" s="5">
        <v>0</v>
      </c>
      <c r="E58" s="21">
        <f>VLOOKUP(A58,'درآمد ناشی از تغییر قیمت اوراق'!$A$8:$I$89,9,0)</f>
        <v>-130934668</v>
      </c>
      <c r="G58" s="5">
        <v>0</v>
      </c>
      <c r="I58" s="21">
        <f t="shared" si="0"/>
        <v>-130934668</v>
      </c>
      <c r="K58" s="21">
        <v>-7.8473584454510803E-2</v>
      </c>
      <c r="L58" s="29"/>
      <c r="M58" s="5">
        <v>0</v>
      </c>
      <c r="O58" s="21">
        <f>VLOOKUP(A58,'درآمد ناشی از تغییر قیمت اوراق'!$A$8:$Q$89,17,FALSE)</f>
        <v>-130934669</v>
      </c>
      <c r="Q58" s="5">
        <v>0</v>
      </c>
      <c r="S58" s="21">
        <f t="shared" si="1"/>
        <v>-130934669</v>
      </c>
      <c r="U58" s="21">
        <v>0.15145504850428748</v>
      </c>
    </row>
    <row r="59" spans="1:21" ht="21">
      <c r="A59" s="22" t="s">
        <v>88</v>
      </c>
      <c r="C59" s="5">
        <v>0</v>
      </c>
      <c r="E59" s="21">
        <f>VLOOKUP(A59,'درآمد ناشی از تغییر قیمت اوراق'!$A$8:$I$89,9,0)</f>
        <v>-223049264</v>
      </c>
      <c r="G59" s="5">
        <v>0</v>
      </c>
      <c r="I59" s="21">
        <f t="shared" si="0"/>
        <v>-223049264</v>
      </c>
      <c r="K59" s="21">
        <v>-0.13368098398523817</v>
      </c>
      <c r="L59" s="29"/>
      <c r="M59" s="5">
        <v>0</v>
      </c>
      <c r="O59" s="21">
        <f>VLOOKUP(A59,'درآمد ناشی از تغییر قیمت اوراق'!$A$8:$Q$89,17,FALSE)</f>
        <v>-223049264</v>
      </c>
      <c r="Q59" s="5">
        <v>0</v>
      </c>
      <c r="S59" s="21">
        <f t="shared" si="1"/>
        <v>-223049264</v>
      </c>
      <c r="U59" s="21">
        <v>0.25800605260601855</v>
      </c>
    </row>
    <row r="60" spans="1:21" ht="21">
      <c r="A60" s="22" t="s">
        <v>90</v>
      </c>
      <c r="C60" s="5">
        <v>0</v>
      </c>
      <c r="E60" s="21">
        <f>VLOOKUP(A60,'درآمد ناشی از تغییر قیمت اوراق'!$A$8:$I$89,9,0)</f>
        <v>-105125725</v>
      </c>
      <c r="G60" s="5">
        <v>0</v>
      </c>
      <c r="I60" s="21">
        <f t="shared" si="0"/>
        <v>-105125725</v>
      </c>
      <c r="K60" s="21">
        <v>-6.3005410141866919E-2</v>
      </c>
      <c r="L60" s="29"/>
      <c r="M60" s="5">
        <v>0</v>
      </c>
      <c r="O60" s="21">
        <f>VLOOKUP(A60,'درآمد ناشی از تغییر قیمت اوراق'!$A$8:$Q$89,17,FALSE)</f>
        <v>-105125726</v>
      </c>
      <c r="Q60" s="5">
        <v>0</v>
      </c>
      <c r="S60" s="21">
        <f t="shared" si="1"/>
        <v>-105125726</v>
      </c>
      <c r="U60" s="21">
        <v>0.12160126918240757</v>
      </c>
    </row>
    <row r="61" spans="1:21" ht="21">
      <c r="A61" s="22" t="s">
        <v>92</v>
      </c>
      <c r="C61" s="5">
        <v>0</v>
      </c>
      <c r="E61" s="21">
        <f>VLOOKUP(A61,'درآمد ناشی از تغییر قیمت اوراق'!$A$8:$I$89,9,0)</f>
        <v>-278768759</v>
      </c>
      <c r="G61" s="5">
        <v>0</v>
      </c>
      <c r="I61" s="21">
        <f t="shared" si="0"/>
        <v>-278768759</v>
      </c>
      <c r="K61" s="21">
        <v>-0.16707556590486539</v>
      </c>
      <c r="L61" s="29"/>
      <c r="M61" s="5">
        <v>0</v>
      </c>
      <c r="O61" s="21">
        <f>VLOOKUP(A61,'درآمد ناشی از تغییر قیمت اوراق'!$A$8:$Q$89,17,FALSE)</f>
        <v>-278768759</v>
      </c>
      <c r="Q61" s="5">
        <v>0</v>
      </c>
      <c r="S61" s="21">
        <f t="shared" si="1"/>
        <v>-278768759</v>
      </c>
      <c r="U61" s="21">
        <v>0.32245803375288656</v>
      </c>
    </row>
    <row r="62" spans="1:21" ht="21">
      <c r="A62" s="22" t="s">
        <v>23</v>
      </c>
      <c r="C62" s="5">
        <v>0</v>
      </c>
      <c r="E62" s="21">
        <f>VLOOKUP(A62,'درآمد ناشی از تغییر قیمت اوراق'!$A$8:$I$89,9,0)</f>
        <v>3059685900</v>
      </c>
      <c r="G62" s="5">
        <v>0</v>
      </c>
      <c r="I62" s="21">
        <f t="shared" si="0"/>
        <v>3059685900</v>
      </c>
      <c r="K62" s="21">
        <v>1.8337734653890589</v>
      </c>
      <c r="L62" s="29"/>
      <c r="M62" s="5">
        <v>0</v>
      </c>
      <c r="O62" s="21">
        <f>VLOOKUP(A62,'درآمد ناشی از تغییر قیمت اوراق'!$A$8:$Q$89,17,FALSE)</f>
        <v>1618360712</v>
      </c>
      <c r="Q62" s="5">
        <v>0</v>
      </c>
      <c r="S62" s="21">
        <f t="shared" si="1"/>
        <v>1618360712</v>
      </c>
      <c r="U62" s="21">
        <v>-1.87199388829091</v>
      </c>
    </row>
    <row r="63" spans="1:21" ht="21">
      <c r="A63" s="22" t="s">
        <v>49</v>
      </c>
      <c r="C63" s="5">
        <v>0</v>
      </c>
      <c r="E63" s="21">
        <f>VLOOKUP(A63,'درآمد ناشی از تغییر قیمت اوراق'!$A$8:$I$89,9,0)</f>
        <v>-214515239</v>
      </c>
      <c r="G63" s="5">
        <v>0</v>
      </c>
      <c r="I63" s="21">
        <f t="shared" si="0"/>
        <v>-214515239</v>
      </c>
      <c r="K63" s="21">
        <v>-0.12856625354903004</v>
      </c>
      <c r="L63" s="29"/>
      <c r="M63" s="5">
        <v>0</v>
      </c>
      <c r="O63" s="21">
        <f>VLOOKUP(A63,'درآمد ناشی از تغییر قیمت اوراق'!$A$8:$Q$89,17,FALSE)</f>
        <v>-214515240</v>
      </c>
      <c r="Q63" s="50">
        <v>0</v>
      </c>
      <c r="S63" s="21">
        <f t="shared" si="1"/>
        <v>-214515240</v>
      </c>
      <c r="U63" s="21">
        <v>0.24813455693013495</v>
      </c>
    </row>
    <row r="64" spans="1:21" ht="21">
      <c r="A64" s="22" t="s">
        <v>64</v>
      </c>
      <c r="C64" s="5">
        <v>0</v>
      </c>
      <c r="E64" s="21">
        <f>VLOOKUP(A64,'درآمد ناشی از تغییر قیمت اوراق'!$A$8:$I$89,9,0)</f>
        <v>-250661297</v>
      </c>
      <c r="G64" s="5">
        <v>0</v>
      </c>
      <c r="I64" s="21">
        <f t="shared" si="0"/>
        <v>-250661297</v>
      </c>
      <c r="K64" s="21">
        <v>-0.15022981124912402</v>
      </c>
      <c r="L64" s="29"/>
      <c r="M64" s="5">
        <v>0</v>
      </c>
      <c r="O64" s="21">
        <f>VLOOKUP(A64,'درآمد ناشی از تغییر قیمت اوراق'!$A$8:$Q$89,17,FALSE)</f>
        <v>-250661298</v>
      </c>
      <c r="Q64" s="50">
        <v>0</v>
      </c>
      <c r="S64" s="21">
        <f t="shared" si="1"/>
        <v>-250661298</v>
      </c>
      <c r="U64" s="21">
        <v>0.28994550745561254</v>
      </c>
    </row>
    <row r="65" spans="1:21" ht="21">
      <c r="A65" s="22" t="s">
        <v>33</v>
      </c>
      <c r="C65" s="5">
        <v>0</v>
      </c>
      <c r="E65" s="21">
        <f>VLOOKUP(A65,'درآمد ناشی از تغییر قیمت اوراق'!$A$8:$I$89,9,0)</f>
        <v>-209914213</v>
      </c>
      <c r="G65" s="5">
        <v>0</v>
      </c>
      <c r="I65" s="21">
        <f t="shared" si="0"/>
        <v>-209914213</v>
      </c>
      <c r="K65" s="21">
        <v>-0.12580870271926506</v>
      </c>
      <c r="L65" s="29"/>
      <c r="M65" s="5">
        <v>0</v>
      </c>
      <c r="O65" s="21">
        <f>VLOOKUP(A65,'درآمد ناشی از تغییر قیمت اوراق'!$A$8:$Q$89,17,FALSE)</f>
        <v>-4048345565</v>
      </c>
      <c r="Q65" s="35">
        <f>'درآمد ناشی از فروش'!Q26</f>
        <v>1165438380</v>
      </c>
      <c r="S65" s="21">
        <f t="shared" si="1"/>
        <v>-2882907185</v>
      </c>
      <c r="U65" s="21">
        <v>3.3347229643016387</v>
      </c>
    </row>
    <row r="66" spans="1:21" ht="21">
      <c r="A66" s="22" t="s">
        <v>84</v>
      </c>
      <c r="C66" s="5">
        <v>0</v>
      </c>
      <c r="E66" s="21">
        <f>VLOOKUP(A66,'درآمد ناشی از تغییر قیمت اوراق'!$A$8:$I$89,9,0)</f>
        <v>-59232091</v>
      </c>
      <c r="G66" s="5">
        <v>0</v>
      </c>
      <c r="I66" s="21">
        <f t="shared" si="0"/>
        <v>-59232091</v>
      </c>
      <c r="K66" s="21">
        <v>-3.5499799758958943E-2</v>
      </c>
      <c r="L66" s="29"/>
      <c r="M66" s="5">
        <v>0</v>
      </c>
      <c r="O66" s="21">
        <f>VLOOKUP(A66,'درآمد ناشی از تغییر قیمت اوراق'!$A$8:$Q$89,17,FALSE)</f>
        <v>-59232091</v>
      </c>
      <c r="Q66" s="50">
        <v>0</v>
      </c>
      <c r="S66" s="21">
        <f t="shared" si="1"/>
        <v>-59232091</v>
      </c>
      <c r="U66" s="21">
        <v>6.8515079191252021E-2</v>
      </c>
    </row>
    <row r="67" spans="1:21" ht="21">
      <c r="A67" s="22" t="s">
        <v>87</v>
      </c>
      <c r="C67" s="5">
        <v>0</v>
      </c>
      <c r="E67" s="21">
        <f>VLOOKUP(A67,'درآمد ناشی از تغییر قیمت اوراق'!$A$8:$I$89,9,0)</f>
        <v>50697318</v>
      </c>
      <c r="G67" s="5">
        <v>0</v>
      </c>
      <c r="I67" s="21">
        <f t="shared" si="0"/>
        <v>50697318</v>
      </c>
      <c r="K67" s="21">
        <v>3.0384621020997971E-2</v>
      </c>
      <c r="L67" s="29"/>
      <c r="M67" s="5">
        <v>0</v>
      </c>
      <c r="O67" s="21">
        <f>VLOOKUP(A67,'درآمد ناشی از تغییر قیمت اوراق'!$A$8:$Q$89,17,FALSE)</f>
        <v>50697318</v>
      </c>
      <c r="Q67" s="50">
        <v>0</v>
      </c>
      <c r="S67" s="21">
        <f t="shared" si="1"/>
        <v>50697318</v>
      </c>
      <c r="U67" s="21">
        <v>-5.8642717130382688E-2</v>
      </c>
    </row>
    <row r="68" spans="1:21" ht="21">
      <c r="A68" s="22" t="s">
        <v>58</v>
      </c>
      <c r="C68" s="5">
        <v>0</v>
      </c>
      <c r="E68" s="21">
        <f>VLOOKUP(A68,'درآمد ناشی از تغییر قیمت اوراق'!$A$8:$I$89,9,0)</f>
        <v>-115151612</v>
      </c>
      <c r="G68" s="5">
        <v>0</v>
      </c>
      <c r="I68" s="21">
        <f t="shared" si="0"/>
        <v>-115151612</v>
      </c>
      <c r="K68" s="21">
        <v>-6.9014264040101747E-2</v>
      </c>
      <c r="L68" s="29"/>
      <c r="M68" s="5">
        <v>0</v>
      </c>
      <c r="O68" s="21">
        <f>VLOOKUP(A68,'درآمد ناشی از تغییر قیمت اوراق'!$A$8:$Q$89,17,FALSE)</f>
        <v>-115151612</v>
      </c>
      <c r="Q68" s="50">
        <v>0</v>
      </c>
      <c r="S68" s="21">
        <f t="shared" si="1"/>
        <v>-115151612</v>
      </c>
      <c r="U68" s="21">
        <v>0.13319843486836089</v>
      </c>
    </row>
    <row r="69" spans="1:21" ht="21">
      <c r="A69" s="22" t="s">
        <v>36</v>
      </c>
      <c r="C69" s="5">
        <v>0</v>
      </c>
      <c r="E69" s="21">
        <f>VLOOKUP(A69,'درآمد ناشی از تغییر قیمت اوراق'!$A$8:$I$89,9,0)</f>
        <v>25975033466</v>
      </c>
      <c r="G69" s="5">
        <v>0</v>
      </c>
      <c r="I69" s="21">
        <f t="shared" si="0"/>
        <v>25975033466</v>
      </c>
      <c r="K69" s="21">
        <v>15.567717958416448</v>
      </c>
      <c r="L69" s="29"/>
      <c r="M69" s="5">
        <v>0</v>
      </c>
      <c r="O69" s="21">
        <f>VLOOKUP(A69,'درآمد ناشی از تغییر قیمت اوراق'!$A$8:$Q$89,17,FALSE)</f>
        <v>-13739689516</v>
      </c>
      <c r="Q69" s="50">
        <f>'درآمد ناشی از فروش'!S22</f>
        <v>0</v>
      </c>
      <c r="S69" s="21">
        <f t="shared" si="1"/>
        <v>-13739689516</v>
      </c>
      <c r="U69" s="21">
        <v>15.89300494645639</v>
      </c>
    </row>
    <row r="70" spans="1:21" ht="21">
      <c r="A70" s="22" t="s">
        <v>24</v>
      </c>
      <c r="C70" s="5">
        <v>0</v>
      </c>
      <c r="E70" s="21">
        <f>VLOOKUP(A70,'درآمد ناشی از تغییر قیمت اوراق'!$A$8:$I$89,9,0)</f>
        <v>4399902974</v>
      </c>
      <c r="G70" s="5">
        <v>0</v>
      </c>
      <c r="I70" s="21">
        <f t="shared" si="0"/>
        <v>4399902974</v>
      </c>
      <c r="K70" s="21">
        <v>2.6370109833847999</v>
      </c>
      <c r="L70" s="29"/>
      <c r="M70" s="5">
        <v>0</v>
      </c>
      <c r="O70" s="21">
        <f>VLOOKUP(A70,'درآمد ناشی از تغییر قیمت اوراق'!$A$8:$Q$89,17,FALSE)</f>
        <v>-1360838966</v>
      </c>
      <c r="Q70" s="50">
        <v>0</v>
      </c>
      <c r="S70" s="21">
        <f t="shared" si="1"/>
        <v>-1360838966</v>
      </c>
      <c r="U70" s="21">
        <v>1.5741127478013821</v>
      </c>
    </row>
    <row r="71" spans="1:21" ht="21">
      <c r="A71" s="22" t="s">
        <v>62</v>
      </c>
      <c r="C71" s="5">
        <v>0</v>
      </c>
      <c r="E71" s="21">
        <f>VLOOKUP(A71,'درآمد ناشی از تغییر قیمت اوراق'!$A$8:$I$89,9,0)</f>
        <v>-182905131</v>
      </c>
      <c r="G71" s="5">
        <v>0</v>
      </c>
      <c r="I71" s="21">
        <f t="shared" si="0"/>
        <v>-182905131</v>
      </c>
      <c r="K71" s="21">
        <v>-0.10962124442620393</v>
      </c>
      <c r="L71" s="29"/>
      <c r="M71" s="5">
        <v>0</v>
      </c>
      <c r="O71" s="21">
        <f>VLOOKUP(A71,'درآمد ناشی از تغییر قیمت اوراق'!$A$8:$Q$89,17,FALSE)</f>
        <v>-182905131</v>
      </c>
      <c r="Q71" s="50">
        <v>0</v>
      </c>
      <c r="S71" s="21">
        <f t="shared" si="1"/>
        <v>-182905131</v>
      </c>
      <c r="U71" s="21">
        <v>0.21157043966169153</v>
      </c>
    </row>
    <row r="72" spans="1:21" ht="21">
      <c r="A72" s="22" t="s">
        <v>54</v>
      </c>
      <c r="C72" s="5">
        <v>0</v>
      </c>
      <c r="E72" s="21">
        <f>VLOOKUP(A72,'درآمد ناشی از تغییر قیمت اوراق'!$A$8:$I$89,9,0)</f>
        <v>14652649</v>
      </c>
      <c r="G72" s="5">
        <v>0</v>
      </c>
      <c r="I72" s="21">
        <f t="shared" si="0"/>
        <v>14652649</v>
      </c>
      <c r="K72" s="21">
        <v>8.7818291851001849E-3</v>
      </c>
      <c r="L72" s="29"/>
      <c r="M72" s="5">
        <v>0</v>
      </c>
      <c r="O72" s="21">
        <f>VLOOKUP(A72,'درآمد ناشی از تغییر قیمت اوراق'!$A$8:$Q$89,17,FALSE)</f>
        <v>14652649</v>
      </c>
      <c r="Q72" s="50">
        <v>0</v>
      </c>
      <c r="S72" s="21">
        <f t="shared" si="1"/>
        <v>14652649</v>
      </c>
      <c r="U72" s="21">
        <v>-1.6949045519879073E-2</v>
      </c>
    </row>
    <row r="73" spans="1:21" ht="21">
      <c r="A73" s="22" t="s">
        <v>45</v>
      </c>
      <c r="C73" s="5">
        <v>0</v>
      </c>
      <c r="E73" s="21">
        <f>VLOOKUP(A73,'درآمد ناشی از تغییر قیمت اوراق'!$A$8:$I$89,9,0)</f>
        <v>43967055</v>
      </c>
      <c r="G73" s="5">
        <v>0</v>
      </c>
      <c r="I73" s="21">
        <f t="shared" ref="I73:I92" si="2">E73+G73</f>
        <v>43967055</v>
      </c>
      <c r="K73" s="21">
        <v>2.6350946288408672E-2</v>
      </c>
      <c r="L73" s="29"/>
      <c r="M73" s="5">
        <v>0</v>
      </c>
      <c r="O73" s="21">
        <f>VLOOKUP(A73,'درآمد ناشی از تغییر قیمت اوراق'!$A$8:$Q$89,17,FALSE)</f>
        <v>43967055</v>
      </c>
      <c r="Q73" s="50">
        <v>0</v>
      </c>
      <c r="S73" s="21">
        <f t="shared" ref="S73:S92" si="3">M73+O73+Q73</f>
        <v>43967055</v>
      </c>
      <c r="U73" s="21">
        <v>-5.0857671986138955E-2</v>
      </c>
    </row>
    <row r="74" spans="1:21" ht="21">
      <c r="A74" s="22" t="s">
        <v>42</v>
      </c>
      <c r="C74" s="5">
        <v>0</v>
      </c>
      <c r="E74" s="21">
        <f>VLOOKUP(A74,'درآمد ناشی از تغییر قیمت اوراق'!$A$8:$I$89,9,0)</f>
        <v>-181172011</v>
      </c>
      <c r="G74" s="5">
        <v>0</v>
      </c>
      <c r="I74" s="21">
        <f t="shared" si="2"/>
        <v>-181172011</v>
      </c>
      <c r="K74" s="21">
        <v>-0.10858252686753718</v>
      </c>
      <c r="L74" s="29"/>
      <c r="M74" s="5">
        <v>0</v>
      </c>
      <c r="O74" s="21">
        <f>VLOOKUP(A74,'درآمد ناشی از تغییر قیمت اوراق'!$A$8:$Q$89,17,FALSE)</f>
        <v>-181172011</v>
      </c>
      <c r="Q74" s="50">
        <v>0</v>
      </c>
      <c r="S74" s="21">
        <f t="shared" si="3"/>
        <v>-181172011</v>
      </c>
      <c r="U74" s="21">
        <v>0.209565701148443</v>
      </c>
    </row>
    <row r="75" spans="1:21" ht="21">
      <c r="A75" s="22" t="s">
        <v>78</v>
      </c>
      <c r="C75" s="5">
        <v>0</v>
      </c>
      <c r="E75" s="21">
        <f>VLOOKUP(A75,'درآمد ناشی از تغییر قیمت اوراق'!$A$8:$I$89,9,0)</f>
        <v>58415951</v>
      </c>
      <c r="G75" s="5">
        <v>0</v>
      </c>
      <c r="I75" s="21">
        <f t="shared" si="2"/>
        <v>58415951</v>
      </c>
      <c r="K75" s="21">
        <v>3.5010659394569703E-2</v>
      </c>
      <c r="L75" s="29"/>
      <c r="M75" s="5">
        <v>0</v>
      </c>
      <c r="O75" s="21">
        <f>VLOOKUP(A75,'درآمد ناشی از تغییر قیمت اوراق'!$A$8:$Q$89,17,FALSE)</f>
        <v>58415951</v>
      </c>
      <c r="Q75" s="50">
        <v>0</v>
      </c>
      <c r="S75" s="21">
        <f t="shared" si="3"/>
        <v>58415951</v>
      </c>
      <c r="U75" s="21">
        <v>-6.7571031871849624E-2</v>
      </c>
    </row>
    <row r="76" spans="1:21" ht="21">
      <c r="A76" s="22" t="s">
        <v>59</v>
      </c>
      <c r="C76" s="5">
        <v>0</v>
      </c>
      <c r="E76" s="21">
        <f>VLOOKUP(A76,'درآمد ناشی از تغییر قیمت اوراق'!$A$8:$I$89,9,0)</f>
        <v>-2968816</v>
      </c>
      <c r="G76" s="5">
        <v>0</v>
      </c>
      <c r="I76" s="21">
        <f t="shared" si="2"/>
        <v>-2968816</v>
      </c>
      <c r="K76" s="21">
        <v>-1.7793120543590712E-3</v>
      </c>
      <c r="L76" s="29"/>
      <c r="M76" s="5">
        <v>0</v>
      </c>
      <c r="O76" s="21">
        <f>VLOOKUP(A76,'درآمد ناشی از تغییر قیمت اوراق'!$A$8:$Q$89,17,FALSE)</f>
        <v>-2968816</v>
      </c>
      <c r="Q76" s="50">
        <v>0</v>
      </c>
      <c r="S76" s="21">
        <f t="shared" si="3"/>
        <v>-2968816</v>
      </c>
      <c r="U76" s="21">
        <v>3.4340956044292955E-3</v>
      </c>
    </row>
    <row r="77" spans="1:21" ht="21">
      <c r="A77" s="22" t="s">
        <v>81</v>
      </c>
      <c r="C77" s="5">
        <v>0</v>
      </c>
      <c r="E77" s="21">
        <f>VLOOKUP(A77,'درآمد ناشی از تغییر قیمت اوراق'!$A$8:$I$89,9,0)</f>
        <v>155572850</v>
      </c>
      <c r="G77" s="5">
        <v>0</v>
      </c>
      <c r="I77" s="21">
        <f t="shared" si="2"/>
        <v>155572850</v>
      </c>
      <c r="K77" s="21">
        <v>9.3240082017880407E-2</v>
      </c>
      <c r="L77" s="29"/>
      <c r="M77" s="5">
        <v>0</v>
      </c>
      <c r="O77" s="21">
        <f>VLOOKUP(A77,'درآمد ناشی از تغییر قیمت اوراق'!$A$8:$Q$89,17,FALSE)</f>
        <v>155572850</v>
      </c>
      <c r="Q77" s="50">
        <v>0</v>
      </c>
      <c r="S77" s="21">
        <f t="shared" si="3"/>
        <v>155572850</v>
      </c>
      <c r="U77" s="21">
        <v>-0.17995458133934139</v>
      </c>
    </row>
    <row r="78" spans="1:21" ht="21">
      <c r="A78" s="22" t="s">
        <v>73</v>
      </c>
      <c r="C78" s="5">
        <v>0</v>
      </c>
      <c r="E78" s="21">
        <f>VLOOKUP(A78,'درآمد ناشی از تغییر قیمت اوراق'!$A$8:$I$89,9,0)</f>
        <v>-91614441</v>
      </c>
      <c r="G78" s="5">
        <v>0</v>
      </c>
      <c r="I78" s="21">
        <f t="shared" si="2"/>
        <v>-91614441</v>
      </c>
      <c r="K78" s="21">
        <v>-5.4907639686887943E-2</v>
      </c>
      <c r="L78" s="29"/>
      <c r="M78" s="5">
        <v>0</v>
      </c>
      <c r="O78" s="21">
        <f>VLOOKUP(A78,'درآمد ناشی از تغییر قیمت اوراق'!$A$8:$Q$89,17,FALSE)</f>
        <v>-91614441</v>
      </c>
      <c r="Q78" s="50">
        <v>0</v>
      </c>
      <c r="S78" s="21">
        <f t="shared" si="3"/>
        <v>-91614441</v>
      </c>
      <c r="U78" s="21">
        <v>0.10597246482784621</v>
      </c>
    </row>
    <row r="79" spans="1:21" ht="21">
      <c r="A79" s="22" t="s">
        <v>83</v>
      </c>
      <c r="C79" s="5">
        <v>0</v>
      </c>
      <c r="E79" s="21">
        <f>VLOOKUP(A79,'درآمد ناشی از تغییر قیمت اوراق'!$A$8:$I$89,9,0)</f>
        <v>254511155</v>
      </c>
      <c r="G79" s="5">
        <v>0</v>
      </c>
      <c r="I79" s="21">
        <f t="shared" si="2"/>
        <v>254511155</v>
      </c>
      <c r="K79" s="21">
        <v>0.15253716163627185</v>
      </c>
      <c r="L79" s="29"/>
      <c r="M79" s="5">
        <v>0</v>
      </c>
      <c r="O79" s="21">
        <f>VLOOKUP(A79,'درآمد ناشی از تغییر قیمت اوراق'!$A$8:$Q$89,17,FALSE)</f>
        <v>254511155</v>
      </c>
      <c r="Q79" s="50">
        <v>0</v>
      </c>
      <c r="S79" s="21">
        <f t="shared" si="3"/>
        <v>254511155</v>
      </c>
      <c r="U79" s="21">
        <v>-0.29439872281196383</v>
      </c>
    </row>
    <row r="80" spans="1:21" ht="21">
      <c r="A80" s="22" t="s">
        <v>86</v>
      </c>
      <c r="C80" s="5">
        <v>0</v>
      </c>
      <c r="E80" s="21">
        <f>VLOOKUP(A80,'درآمد ناشی از تغییر قیمت اوراق'!$A$8:$I$89,9,0)</f>
        <v>-123113955</v>
      </c>
      <c r="G80" s="5">
        <v>0</v>
      </c>
      <c r="I80" s="21">
        <f t="shared" si="2"/>
        <v>-123113955</v>
      </c>
      <c r="K80" s="21">
        <v>-7.3786366077022034E-2</v>
      </c>
      <c r="L80" s="29"/>
      <c r="M80" s="5">
        <v>0</v>
      </c>
      <c r="O80" s="21">
        <f>VLOOKUP(A80,'درآمد ناشی از تغییر قیمت اوراق'!$A$8:$Q$89,17,FALSE)</f>
        <v>-123113955</v>
      </c>
      <c r="Q80" s="50">
        <v>0</v>
      </c>
      <c r="S80" s="21">
        <f t="shared" si="3"/>
        <v>-123113955</v>
      </c>
      <c r="U80" s="21">
        <v>0.14240865439603065</v>
      </c>
    </row>
    <row r="81" spans="1:21" ht="21">
      <c r="A81" s="22" t="s">
        <v>68</v>
      </c>
      <c r="C81" s="5">
        <v>0</v>
      </c>
      <c r="E81" s="21">
        <f>VLOOKUP(A81,'درآمد ناشی از تغییر قیمت اوراق'!$A$8:$I$89,9,0)</f>
        <v>405967472</v>
      </c>
      <c r="G81" s="5">
        <v>0</v>
      </c>
      <c r="I81" s="21">
        <f t="shared" si="2"/>
        <v>405967472</v>
      </c>
      <c r="K81" s="21">
        <v>0.24331006590077617</v>
      </c>
      <c r="L81" s="29"/>
      <c r="M81" s="5">
        <v>0</v>
      </c>
      <c r="O81" s="21">
        <f>VLOOKUP(A81,'درآمد ناشی از تغییر قیمت اوراق'!$A$8:$Q$89,17,FALSE)</f>
        <v>405967472</v>
      </c>
      <c r="Q81" s="50">
        <v>0</v>
      </c>
      <c r="S81" s="21">
        <f t="shared" si="3"/>
        <v>405967472</v>
      </c>
      <c r="U81" s="21">
        <v>-0.46959161872493049</v>
      </c>
    </row>
    <row r="82" spans="1:21" ht="21">
      <c r="A82" s="22" t="s">
        <v>91</v>
      </c>
      <c r="C82" s="5">
        <v>0</v>
      </c>
      <c r="E82" s="21">
        <f>VLOOKUP(A82,'درآمد ناشی از تغییر قیمت اوراق'!$A$8:$I$89,9,0)</f>
        <v>466114931</v>
      </c>
      <c r="G82" s="5">
        <v>0</v>
      </c>
      <c r="I82" s="21">
        <f t="shared" si="2"/>
        <v>466114931</v>
      </c>
      <c r="K82" s="21">
        <v>0.2793584767277752</v>
      </c>
      <c r="L82" s="29"/>
      <c r="M82" s="5">
        <v>0</v>
      </c>
      <c r="O82" s="21">
        <f>VLOOKUP(A82,'درآمد ناشی از تغییر قیمت اوراق'!$A$8:$Q$89,17,FALSE)</f>
        <v>466114931</v>
      </c>
      <c r="Q82" s="50">
        <v>0</v>
      </c>
      <c r="S82" s="21">
        <f t="shared" si="3"/>
        <v>466114931</v>
      </c>
      <c r="U82" s="21">
        <v>-0.53916552447371757</v>
      </c>
    </row>
    <row r="83" spans="1:21" ht="21">
      <c r="A83" s="22" t="s">
        <v>27</v>
      </c>
      <c r="C83" s="5">
        <v>0</v>
      </c>
      <c r="E83" s="21">
        <f>VLOOKUP(A83,'درآمد ناشی از تغییر قیمت اوراق'!$A$8:$I$89,9,0)</f>
        <v>596430000</v>
      </c>
      <c r="G83" s="5">
        <v>0</v>
      </c>
      <c r="I83" s="21">
        <f t="shared" si="2"/>
        <v>596430000</v>
      </c>
      <c r="K83" s="21">
        <v>0.3574607145007912</v>
      </c>
      <c r="L83" s="29"/>
      <c r="M83" s="5">
        <v>0</v>
      </c>
      <c r="O83" s="21">
        <f>VLOOKUP(A83,'درآمد ناشی از تغییر قیمت اوراق'!$A$8:$Q$89,17,FALSE)</f>
        <v>-184670805</v>
      </c>
      <c r="Q83" s="50">
        <v>0</v>
      </c>
      <c r="S83" s="21">
        <f t="shared" si="3"/>
        <v>-184670805</v>
      </c>
      <c r="U83" s="21">
        <v>0.21361283411195559</v>
      </c>
    </row>
    <row r="84" spans="1:21" ht="21">
      <c r="A84" s="22" t="s">
        <v>52</v>
      </c>
      <c r="C84" s="5">
        <v>0</v>
      </c>
      <c r="E84" s="21">
        <f>VLOOKUP(A84,'درآمد ناشی از تغییر قیمت اوراق'!$A$8:$I$89,9,0)</f>
        <v>-16164242</v>
      </c>
      <c r="G84" s="5">
        <v>0</v>
      </c>
      <c r="I84" s="21">
        <f t="shared" si="2"/>
        <v>-16164242</v>
      </c>
      <c r="K84" s="21">
        <v>-9.687778104192777E-3</v>
      </c>
      <c r="L84" s="29"/>
      <c r="M84" s="5">
        <v>0</v>
      </c>
      <c r="O84" s="21">
        <f>VLOOKUP(A84,'درآمد ناشی از تغییر قیمت اوراق'!$A$8:$Q$89,17,FALSE)</f>
        <v>-16164242</v>
      </c>
      <c r="Q84" s="50">
        <v>0</v>
      </c>
      <c r="S84" s="21">
        <f t="shared" si="3"/>
        <v>-16164242</v>
      </c>
      <c r="U84" s="21">
        <v>1.8697538817202347E-2</v>
      </c>
    </row>
    <row r="85" spans="1:21" ht="21">
      <c r="A85" s="22" t="s">
        <v>51</v>
      </c>
      <c r="C85" s="5">
        <v>0</v>
      </c>
      <c r="E85" s="21">
        <f>VLOOKUP(A85,'درآمد ناشی از تغییر قیمت اوراق'!$A$8:$I$89,9,0)</f>
        <v>67270798</v>
      </c>
      <c r="G85" s="5">
        <v>0</v>
      </c>
      <c r="I85" s="21">
        <f t="shared" si="2"/>
        <v>67270798</v>
      </c>
      <c r="K85" s="21">
        <v>4.0317669329373765E-2</v>
      </c>
      <c r="L85" s="29"/>
      <c r="M85" s="5">
        <v>0</v>
      </c>
      <c r="O85" s="21">
        <f>VLOOKUP(A85,'درآمد ناشی از تغییر قیمت اوراق'!$A$8:$Q$89,17,FALSE)</f>
        <v>67270798</v>
      </c>
      <c r="Q85" s="50">
        <v>0</v>
      </c>
      <c r="S85" s="21">
        <f t="shared" si="3"/>
        <v>67270798</v>
      </c>
      <c r="U85" s="21">
        <v>-7.7813630658906119E-2</v>
      </c>
    </row>
    <row r="86" spans="1:21" ht="21">
      <c r="A86" s="22" t="s">
        <v>48</v>
      </c>
      <c r="C86" s="5">
        <v>0</v>
      </c>
      <c r="E86" s="21">
        <f>VLOOKUP(A86,'درآمد ناشی از تغییر قیمت اوراق'!$A$8:$I$89,9,0)</f>
        <v>83353612</v>
      </c>
      <c r="G86" s="5">
        <v>0</v>
      </c>
      <c r="I86" s="21">
        <f t="shared" si="2"/>
        <v>83353612</v>
      </c>
      <c r="K86" s="21">
        <v>4.9956644873231933E-2</v>
      </c>
      <c r="L86" s="29"/>
      <c r="M86" s="5">
        <v>0</v>
      </c>
      <c r="O86" s="21">
        <f>VLOOKUP(A86,'درآمد ناشی از تغییر قیمت اوراق'!$A$8:$Q$89,17,FALSE)</f>
        <v>83353612</v>
      </c>
      <c r="Q86" s="50">
        <v>0</v>
      </c>
      <c r="S86" s="21">
        <f t="shared" si="3"/>
        <v>83353612</v>
      </c>
      <c r="U86" s="21">
        <v>-9.6416979894511812E-2</v>
      </c>
    </row>
    <row r="87" spans="1:21" ht="21">
      <c r="A87" s="22" t="s">
        <v>71</v>
      </c>
      <c r="C87" s="5">
        <v>0</v>
      </c>
      <c r="E87" s="21">
        <f>VLOOKUP(A87,'درآمد ناشی از تغییر قیمت اوراق'!$A$8:$I$89,9,0)</f>
        <v>-54633769</v>
      </c>
      <c r="G87" s="5">
        <v>0</v>
      </c>
      <c r="I87" s="21">
        <f t="shared" si="2"/>
        <v>-54633769</v>
      </c>
      <c r="K87" s="21">
        <v>-3.2743869528043819E-2</v>
      </c>
      <c r="L87" s="29"/>
      <c r="M87" s="5">
        <v>0</v>
      </c>
      <c r="O87" s="21">
        <f>VLOOKUP(A87,'درآمد ناشی از تغییر قیمت اوراق'!$A$8:$Q$89,17,FALSE)</f>
        <v>-54633769</v>
      </c>
      <c r="Q87" s="35">
        <v>109760270</v>
      </c>
      <c r="S87" s="21">
        <f t="shared" si="3"/>
        <v>55126501</v>
      </c>
      <c r="U87" s="21">
        <v>-6.3766051776757871E-2</v>
      </c>
    </row>
    <row r="88" spans="1:21" ht="21">
      <c r="A88" s="22" t="s">
        <v>46</v>
      </c>
      <c r="C88" s="5">
        <v>0</v>
      </c>
      <c r="E88" s="21">
        <f>VLOOKUP(A88,'درآمد ناشی از تغییر قیمت اوراق'!$A$8:$I$89,9,0)</f>
        <v>-157421883</v>
      </c>
      <c r="G88" s="5">
        <v>0</v>
      </c>
      <c r="I88" s="21">
        <f t="shared" si="2"/>
        <v>-157421883</v>
      </c>
      <c r="K88" s="21">
        <v>-9.434827016622227E-2</v>
      </c>
      <c r="L88" s="29"/>
      <c r="M88" s="5">
        <v>0</v>
      </c>
      <c r="O88" s="21">
        <f>VLOOKUP(A88,'درآمد ناشی از تغییر قیمت اوراق'!$A$8:$Q$89,17,FALSE)</f>
        <v>-157421884</v>
      </c>
      <c r="Q88" s="50">
        <v>0</v>
      </c>
      <c r="S88" s="21">
        <f t="shared" si="3"/>
        <v>-157421884</v>
      </c>
      <c r="U88" s="21">
        <v>0.18209340015864184</v>
      </c>
    </row>
    <row r="89" spans="1:21" ht="21">
      <c r="A89" s="22" t="s">
        <v>26</v>
      </c>
      <c r="C89" s="5">
        <v>0</v>
      </c>
      <c r="E89" s="21">
        <f>VLOOKUP(A89,'درآمد ناشی از تغییر قیمت اوراق'!$A$8:$I$89,9,0)</f>
        <v>-126443160</v>
      </c>
      <c r="G89" s="5">
        <v>0</v>
      </c>
      <c r="I89" s="21">
        <f t="shared" si="2"/>
        <v>-126443160</v>
      </c>
      <c r="K89" s="21">
        <v>-7.5781671474167728E-2</v>
      </c>
      <c r="L89" s="29"/>
      <c r="M89" s="5">
        <v>0</v>
      </c>
      <c r="O89" s="21">
        <f>VLOOKUP(A89,'درآمد ناشی از تغییر قیمت اوراق'!$A$8:$Q$89,17,FALSE)</f>
        <v>-8073583674</v>
      </c>
      <c r="Q89" s="50">
        <v>0</v>
      </c>
      <c r="S89" s="21">
        <f t="shared" si="3"/>
        <v>-8073583674</v>
      </c>
      <c r="U89" s="21">
        <v>9.3388940934283315</v>
      </c>
    </row>
    <row r="90" spans="1:21" ht="21">
      <c r="A90" s="22" t="s">
        <v>44</v>
      </c>
      <c r="C90" s="5">
        <v>0</v>
      </c>
      <c r="E90" s="21">
        <f>VLOOKUP(A90,'درآمد ناشی از تغییر قیمت اوراق'!$A$8:$I$89,9,0)</f>
        <v>564592117</v>
      </c>
      <c r="G90" s="5">
        <v>0</v>
      </c>
      <c r="I90" s="21">
        <f t="shared" si="2"/>
        <v>564592117</v>
      </c>
      <c r="K90" s="21">
        <v>0.33837919210022011</v>
      </c>
      <c r="L90" s="29"/>
      <c r="M90" s="5">
        <v>0</v>
      </c>
      <c r="O90" s="21">
        <f>VLOOKUP(A90,'درآمد ناشی از تغییر قیمت اوراق'!$A$8:$Q$89,17,FALSE)</f>
        <v>564592117</v>
      </c>
      <c r="Q90" s="50">
        <v>0</v>
      </c>
      <c r="S90" s="21">
        <f t="shared" si="3"/>
        <v>564592117</v>
      </c>
      <c r="U90" s="21">
        <v>-0.65307627932654988</v>
      </c>
    </row>
    <row r="91" spans="1:21" ht="21">
      <c r="A91" s="22" t="s">
        <v>50</v>
      </c>
      <c r="C91" s="5">
        <v>0</v>
      </c>
      <c r="E91" s="21">
        <f>VLOOKUP(A91,'درآمد ناشی از تغییر قیمت اوراق'!$A$8:$I$89,9,0)</f>
        <v>-146533146</v>
      </c>
      <c r="G91" s="5">
        <v>0</v>
      </c>
      <c r="I91" s="21">
        <f t="shared" si="2"/>
        <v>-146533146</v>
      </c>
      <c r="K91" s="21">
        <v>-8.7822281017401457E-2</v>
      </c>
      <c r="L91" s="29"/>
      <c r="M91" s="5">
        <v>0</v>
      </c>
      <c r="O91" s="21">
        <f>VLOOKUP(A91,'درآمد ناشی از تغییر قیمت اوراق'!$A$8:$Q$89,17,FALSE)</f>
        <v>-146533146</v>
      </c>
      <c r="Q91" s="5">
        <v>0</v>
      </c>
      <c r="S91" s="21">
        <f t="shared" si="3"/>
        <v>-146533146</v>
      </c>
      <c r="U91" s="21">
        <v>0.1694981543422685</v>
      </c>
    </row>
    <row r="92" spans="1:21" ht="21">
      <c r="A92" s="22" t="s">
        <v>72</v>
      </c>
      <c r="C92" s="5">
        <v>0</v>
      </c>
      <c r="E92" s="21">
        <f>VLOOKUP(A92,'درآمد ناشی از تغییر قیمت اوراق'!$A$8:$I$89,9,0)</f>
        <v>274314272</v>
      </c>
      <c r="G92" s="5">
        <v>0</v>
      </c>
      <c r="I92" s="21">
        <f t="shared" si="2"/>
        <v>274314272</v>
      </c>
      <c r="K92" s="21">
        <v>0.16440584086461846</v>
      </c>
      <c r="L92" s="29"/>
      <c r="M92" s="5">
        <v>0</v>
      </c>
      <c r="O92" s="21">
        <f>VLOOKUP(A92,'درآمد ناشی از تغییر قیمت اوراق'!$A$8:$Q$89,17,FALSE)</f>
        <v>274314272</v>
      </c>
      <c r="Q92" s="5">
        <v>0</v>
      </c>
      <c r="S92" s="21">
        <f t="shared" si="3"/>
        <v>274314272</v>
      </c>
      <c r="U92" s="21">
        <v>-0.31730542940600637</v>
      </c>
    </row>
    <row r="93" spans="1:21" ht="21">
      <c r="A93" s="22" t="str">
        <f>'درآمد ناشی از فروش'!A18</f>
        <v>سايراشخاص بورس انرژي</v>
      </c>
      <c r="C93" s="5">
        <v>0</v>
      </c>
      <c r="E93" s="5">
        <v>0</v>
      </c>
      <c r="G93" s="5">
        <v>0</v>
      </c>
      <c r="K93" s="21">
        <v>0</v>
      </c>
      <c r="L93" s="29"/>
      <c r="M93" s="5"/>
      <c r="O93" s="5">
        <v>0</v>
      </c>
      <c r="Q93" s="21">
        <f>'درآمد ناشی از فروش'!Q18</f>
        <v>-3039767400</v>
      </c>
      <c r="S93" s="21">
        <f>M93+O93+Q93</f>
        <v>-3039767400</v>
      </c>
      <c r="U93" s="21">
        <v>3.5161666694155076</v>
      </c>
    </row>
    <row r="94" spans="1:21" ht="21">
      <c r="A94" s="22" t="s">
        <v>190</v>
      </c>
      <c r="C94" s="5">
        <v>0</v>
      </c>
      <c r="E94" s="5">
        <v>0</v>
      </c>
      <c r="G94" s="5">
        <v>0</v>
      </c>
      <c r="K94" s="21">
        <v>0</v>
      </c>
      <c r="L94" s="29"/>
      <c r="M94" s="5"/>
      <c r="O94" s="5">
        <v>0</v>
      </c>
      <c r="Q94" s="29">
        <v>-108384665</v>
      </c>
      <c r="S94" s="21">
        <f t="shared" ref="S94:S99" si="4">M94+O94+Q94</f>
        <v>-108384665</v>
      </c>
      <c r="U94" s="21">
        <v>0.12537095652409638</v>
      </c>
    </row>
    <row r="95" spans="1:21" ht="21">
      <c r="A95" s="22" t="str">
        <f>'درآمد ناشی از فروش'!A23</f>
        <v>نيرو محركه</v>
      </c>
      <c r="C95" s="5">
        <v>0</v>
      </c>
      <c r="E95" s="5">
        <v>0</v>
      </c>
      <c r="G95" s="5">
        <v>0</v>
      </c>
      <c r="K95" s="21">
        <v>0</v>
      </c>
      <c r="L95" s="29"/>
      <c r="M95" s="5"/>
      <c r="O95" s="5">
        <v>0</v>
      </c>
      <c r="Q95" s="29">
        <f>'درآمد ناشی از فروش'!Q23</f>
        <v>768939746</v>
      </c>
      <c r="S95" s="21">
        <f t="shared" si="4"/>
        <v>768939746</v>
      </c>
      <c r="U95" s="21">
        <v>-0.88944973410597994</v>
      </c>
    </row>
    <row r="96" spans="1:21" ht="21">
      <c r="A96" s="22" t="s">
        <v>194</v>
      </c>
      <c r="C96" s="5">
        <v>0</v>
      </c>
      <c r="E96" s="5">
        <v>0</v>
      </c>
      <c r="G96" s="5">
        <v>0</v>
      </c>
      <c r="K96" s="21">
        <v>0</v>
      </c>
      <c r="L96" s="29"/>
      <c r="M96" s="5"/>
      <c r="O96" s="5">
        <v>0</v>
      </c>
      <c r="Q96" s="29">
        <v>785217750</v>
      </c>
      <c r="S96" s="21">
        <f t="shared" si="4"/>
        <v>785217750</v>
      </c>
      <c r="U96" s="21">
        <v>-0.90827886396289348</v>
      </c>
    </row>
    <row r="97" spans="1:21" ht="21">
      <c r="A97" s="22" t="s">
        <v>196</v>
      </c>
      <c r="C97" s="5">
        <v>0</v>
      </c>
      <c r="E97" s="5">
        <v>0</v>
      </c>
      <c r="G97" s="5">
        <v>0</v>
      </c>
      <c r="K97" s="21">
        <v>0</v>
      </c>
      <c r="L97" s="29"/>
      <c r="M97" s="5"/>
      <c r="O97" s="5">
        <v>0</v>
      </c>
      <c r="Q97" s="29">
        <v>-3676799443</v>
      </c>
      <c r="S97" s="21">
        <f t="shared" si="4"/>
        <v>-3676799443</v>
      </c>
      <c r="U97" s="21">
        <v>4.2530358249128213</v>
      </c>
    </row>
    <row r="98" spans="1:21" ht="21">
      <c r="A98" s="22" t="s">
        <v>197</v>
      </c>
      <c r="C98" s="5">
        <v>0</v>
      </c>
      <c r="E98" s="5">
        <v>0</v>
      </c>
      <c r="G98" s="5">
        <v>0</v>
      </c>
      <c r="K98" s="21">
        <v>0</v>
      </c>
      <c r="L98" s="29"/>
      <c r="M98" s="5"/>
      <c r="O98" s="5">
        <v>0</v>
      </c>
      <c r="Q98" s="29">
        <v>952870574</v>
      </c>
      <c r="S98" s="21">
        <f t="shared" si="4"/>
        <v>952870574</v>
      </c>
      <c r="U98" s="21">
        <v>-1.10220662033734</v>
      </c>
    </row>
    <row r="99" spans="1:21" ht="21">
      <c r="A99" s="22" t="s">
        <v>89</v>
      </c>
      <c r="C99" s="5">
        <v>0</v>
      </c>
      <c r="E99" s="21">
        <f>VLOOKUP(A99,'درآمد ناشی از تغییر قیمت اوراق'!$A$8:$I$89,9,0)</f>
        <v>36424956</v>
      </c>
      <c r="G99" s="5">
        <v>0</v>
      </c>
      <c r="I99" s="21">
        <v>36424956</v>
      </c>
      <c r="K99" s="21">
        <v>2.1830710724510639E-2</v>
      </c>
      <c r="L99" s="29"/>
      <c r="M99" s="5">
        <v>0</v>
      </c>
      <c r="O99" s="21">
        <f>VLOOKUP(A99,'درآمد ناشی از تغییر قیمت اوراق'!$A$8:$Q$89,17,FALSE)</f>
        <v>36424956</v>
      </c>
      <c r="Q99" s="5">
        <v>0</v>
      </c>
      <c r="S99" s="21">
        <f t="shared" si="4"/>
        <v>36424956</v>
      </c>
      <c r="U99" s="21">
        <v>-4.2133558055174353E-2</v>
      </c>
    </row>
    <row r="100" spans="1:21" ht="19.5" thickBot="1">
      <c r="A100" s="24" t="s">
        <v>175</v>
      </c>
      <c r="E100" s="23">
        <f>SUM(E8:E99)</f>
        <v>166493055061</v>
      </c>
      <c r="I100" s="23">
        <f>SUM(I8:I99)</f>
        <v>164533545740</v>
      </c>
      <c r="K100" s="23">
        <v>98.610530690221836</v>
      </c>
      <c r="M100" s="23">
        <f>SUM(M8:M99)</f>
        <v>30249267788</v>
      </c>
      <c r="O100" s="23">
        <f>SUM(O8:O99)</f>
        <v>-119498983377</v>
      </c>
      <c r="Q100" s="23">
        <f>SUM(Q8:Q99)</f>
        <v>-12017838128</v>
      </c>
      <c r="S100" s="23">
        <f>SUM(S8:S99)</f>
        <v>-101267553717</v>
      </c>
      <c r="U100" s="23">
        <v>117.13843535296807</v>
      </c>
    </row>
    <row r="101" spans="1:21" ht="19.5" thickTop="1"/>
    <row r="102" spans="1:21">
      <c r="U102" s="5"/>
    </row>
    <row r="103" spans="1:21">
      <c r="E103" s="21">
        <f>E100-'درآمد ناشی از تغییر قیمت اوراق'!I90</f>
        <v>0</v>
      </c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rightToLeft="1" tabSelected="1" workbookViewId="0">
      <selection activeCell="G13" sqref="G13:K13"/>
    </sheetView>
  </sheetViews>
  <sheetFormatPr defaultRowHeight="18.75"/>
  <cols>
    <col min="1" max="1" width="36.42578125" style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30">
      <c r="A3" s="63" t="s">
        <v>134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30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6" spans="1:17" ht="30">
      <c r="A6" s="61" t="s">
        <v>138</v>
      </c>
      <c r="C6" s="62" t="s">
        <v>136</v>
      </c>
      <c r="D6" s="62" t="s">
        <v>136</v>
      </c>
      <c r="E6" s="62" t="s">
        <v>136</v>
      </c>
      <c r="F6" s="62" t="s">
        <v>136</v>
      </c>
      <c r="G6" s="62" t="s">
        <v>136</v>
      </c>
      <c r="H6" s="62" t="s">
        <v>136</v>
      </c>
      <c r="I6" s="62" t="s">
        <v>136</v>
      </c>
      <c r="K6" s="62" t="s">
        <v>137</v>
      </c>
      <c r="L6" s="62" t="s">
        <v>137</v>
      </c>
      <c r="M6" s="62" t="s">
        <v>137</v>
      </c>
      <c r="N6" s="62" t="s">
        <v>137</v>
      </c>
      <c r="O6" s="62" t="s">
        <v>137</v>
      </c>
      <c r="P6" s="62" t="s">
        <v>137</v>
      </c>
      <c r="Q6" s="62" t="s">
        <v>137</v>
      </c>
    </row>
    <row r="7" spans="1:17" ht="30">
      <c r="A7" s="62" t="s">
        <v>138</v>
      </c>
      <c r="C7" s="62" t="s">
        <v>174</v>
      </c>
      <c r="E7" s="62" t="s">
        <v>171</v>
      </c>
      <c r="G7" s="62" t="s">
        <v>172</v>
      </c>
      <c r="I7" s="62" t="s">
        <v>175</v>
      </c>
      <c r="K7" s="62" t="s">
        <v>174</v>
      </c>
      <c r="M7" s="62" t="s">
        <v>171</v>
      </c>
      <c r="O7" s="62" t="s">
        <v>172</v>
      </c>
      <c r="Q7" s="62" t="s">
        <v>175</v>
      </c>
    </row>
    <row r="8" spans="1:17" ht="21">
      <c r="A8" s="2" t="s">
        <v>110</v>
      </c>
      <c r="C8" s="3">
        <v>1064330585</v>
      </c>
      <c r="E8" s="3">
        <v>-1175902500</v>
      </c>
      <c r="G8" s="3">
        <f>'درآمد ناشی از فروش'!I44</f>
        <v>-9380000</v>
      </c>
      <c r="I8" s="3">
        <f>C8+E8+G8</f>
        <v>-120951915</v>
      </c>
      <c r="K8" s="3">
        <v>8595988003</v>
      </c>
      <c r="M8" s="3">
        <v>-11940000</v>
      </c>
      <c r="O8" s="3">
        <f>'درآمد ناشی از فروش'!Q44</f>
        <v>-24622500</v>
      </c>
      <c r="Q8" s="3">
        <f>K8+M8+O8</f>
        <v>8559425503</v>
      </c>
    </row>
    <row r="9" spans="1:17" ht="21">
      <c r="A9" s="2" t="s">
        <v>113</v>
      </c>
      <c r="C9" s="3">
        <v>2262700923</v>
      </c>
      <c r="E9" s="5">
        <v>0</v>
      </c>
      <c r="F9" s="5"/>
      <c r="G9" s="5">
        <v>0</v>
      </c>
      <c r="I9" s="3">
        <f t="shared" ref="I9:I10" si="0">C9+E9+G9</f>
        <v>2262700923</v>
      </c>
      <c r="K9" s="3">
        <v>5559878106</v>
      </c>
      <c r="M9" s="3">
        <v>-44375000</v>
      </c>
      <c r="O9" s="5">
        <v>0</v>
      </c>
      <c r="Q9" s="3">
        <f t="shared" ref="Q9:Q10" si="1">K9+M9+O9</f>
        <v>5515503106</v>
      </c>
    </row>
    <row r="10" spans="1:17" ht="21">
      <c r="A10" s="2" t="s">
        <v>106</v>
      </c>
      <c r="C10" s="5">
        <v>0</v>
      </c>
      <c r="E10" s="3">
        <v>25121446</v>
      </c>
      <c r="G10" s="5">
        <v>0</v>
      </c>
      <c r="I10" s="3">
        <f t="shared" si="0"/>
        <v>25121446</v>
      </c>
      <c r="K10" s="3">
        <v>0</v>
      </c>
      <c r="M10" s="3">
        <f>'درآمد ناشی از تغییر قیمت اوراق'!Q100</f>
        <v>133646772</v>
      </c>
      <c r="O10" s="5">
        <v>0</v>
      </c>
      <c r="Q10" s="3">
        <f t="shared" si="1"/>
        <v>133646772</v>
      </c>
    </row>
    <row r="11" spans="1:17" ht="19.5" thickBot="1">
      <c r="A11" s="12" t="s">
        <v>175</v>
      </c>
      <c r="C11" s="7">
        <f>SUM(C8:C10)</f>
        <v>3327031508</v>
      </c>
      <c r="E11" s="7">
        <f>SUM(E8:E10)</f>
        <v>-1150781054</v>
      </c>
      <c r="G11" s="7">
        <f>SUM(G8:G10)</f>
        <v>-9380000</v>
      </c>
      <c r="I11" s="7">
        <f>SUM(I8:I10)</f>
        <v>2166870454</v>
      </c>
      <c r="K11" s="7">
        <f>SUM(K8:K10)</f>
        <v>14155866109</v>
      </c>
      <c r="M11" s="7">
        <f>SUM(M8:M10)</f>
        <v>77331772</v>
      </c>
      <c r="O11" s="7">
        <f>SUM(O8:O10)</f>
        <v>-24622500</v>
      </c>
      <c r="Q11" s="7">
        <f>SUM(Q8:Q10)</f>
        <v>14208575381</v>
      </c>
    </row>
    <row r="12" spans="1:17" ht="19.5" thickTop="1"/>
    <row r="13" spans="1:17">
      <c r="C13" s="3"/>
      <c r="E13" s="3"/>
      <c r="G13" s="3"/>
      <c r="K13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Mahboobeh Rahzani</dc:creator>
  <cp:lastModifiedBy>Mahboobeh Rahzani</cp:lastModifiedBy>
  <cp:lastPrinted>2023-09-20T11:54:43Z</cp:lastPrinted>
  <dcterms:created xsi:type="dcterms:W3CDTF">2023-09-20T11:55:05Z</dcterms:created>
  <dcterms:modified xsi:type="dcterms:W3CDTF">2023-09-26T05:02:18Z</dcterms:modified>
</cp:coreProperties>
</file>